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" yWindow="-10" windowWidth="10140" windowHeight="7110" activeTab="4"/>
  </bookViews>
  <sheets>
    <sheet name="Resume" sheetId="1" r:id="rId1"/>
    <sheet name="Ekspor" sheetId="2" r:id="rId2"/>
    <sheet name="per sektor" sheetId="4" r:id="rId3"/>
    <sheet name="Impor" sheetId="3" r:id="rId4"/>
    <sheet name="per sektor (2)" sheetId="5" r:id="rId5"/>
  </sheets>
  <calcPr calcId="144525"/>
</workbook>
</file>

<file path=xl/calcChain.xml><?xml version="1.0" encoding="utf-8"?>
<calcChain xmlns="http://schemas.openxmlformats.org/spreadsheetml/2006/main">
  <c r="I26" i="1" l="1"/>
  <c r="I25" i="1"/>
  <c r="H25" i="1"/>
  <c r="J25" i="1"/>
  <c r="I11" i="4"/>
  <c r="K21" i="5"/>
  <c r="J21" i="5"/>
  <c r="K16" i="5"/>
  <c r="J16" i="5"/>
  <c r="H11" i="5"/>
  <c r="H7" i="5"/>
  <c r="H8" i="5"/>
  <c r="H9" i="5"/>
  <c r="H10" i="5"/>
  <c r="H6" i="5"/>
  <c r="Q11" i="5"/>
  <c r="Q12" i="5"/>
  <c r="Q13" i="5"/>
  <c r="Q6" i="5"/>
  <c r="Q7" i="5"/>
  <c r="Q8" i="5"/>
  <c r="Q9" i="5"/>
  <c r="Q10" i="5"/>
  <c r="Q5" i="5"/>
  <c r="P6" i="5"/>
  <c r="P7" i="5"/>
  <c r="P8" i="5"/>
  <c r="P9" i="5"/>
  <c r="P10" i="5"/>
  <c r="P5" i="5"/>
  <c r="O6" i="5"/>
  <c r="O7" i="5"/>
  <c r="O8" i="5"/>
  <c r="O9" i="5"/>
  <c r="O10" i="5"/>
  <c r="O5" i="5"/>
  <c r="I7" i="4"/>
  <c r="I8" i="4"/>
  <c r="I9" i="4"/>
  <c r="I10" i="4"/>
  <c r="I6" i="4"/>
  <c r="I28" i="3" l="1"/>
  <c r="I26" i="3"/>
  <c r="I27" i="3"/>
  <c r="I8" i="3"/>
  <c r="I7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6" i="3"/>
  <c r="J27" i="1" l="1"/>
  <c r="J28" i="1"/>
  <c r="I28" i="1"/>
  <c r="I27" i="1"/>
  <c r="J26" i="1"/>
  <c r="I24" i="1"/>
  <c r="H24" i="1"/>
  <c r="J24" i="1"/>
  <c r="I23" i="1"/>
  <c r="H23" i="1"/>
  <c r="H6" i="1"/>
  <c r="H9" i="1"/>
  <c r="H17" i="1"/>
  <c r="H18" i="1"/>
  <c r="H19" i="1"/>
  <c r="H20" i="1"/>
  <c r="K17" i="5" l="1"/>
  <c r="K18" i="5"/>
  <c r="K19" i="5"/>
  <c r="K20" i="5"/>
  <c r="J20" i="5"/>
  <c r="J17" i="5"/>
  <c r="J18" i="5"/>
  <c r="J19" i="5"/>
  <c r="P13" i="5"/>
  <c r="O13" i="5"/>
  <c r="P12" i="5"/>
  <c r="O12" i="5"/>
  <c r="P11" i="5"/>
  <c r="O11" i="5"/>
  <c r="V30" i="4"/>
  <c r="V29" i="4"/>
  <c r="V31" i="4"/>
  <c r="U31" i="4"/>
  <c r="U30" i="4"/>
  <c r="U29" i="4"/>
  <c r="H28" i="3"/>
  <c r="G28" i="3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H27" i="3"/>
  <c r="G27" i="3"/>
  <c r="H26" i="3"/>
  <c r="G26" i="3"/>
  <c r="G24" i="3"/>
  <c r="G6" i="3"/>
  <c r="H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7" i="3"/>
  <c r="G7" i="3"/>
  <c r="H6" i="3"/>
  <c r="H28" i="2"/>
  <c r="G28" i="2"/>
  <c r="W24" i="4"/>
  <c r="V24" i="4"/>
  <c r="W22" i="4"/>
  <c r="W23" i="4"/>
  <c r="V23" i="4"/>
  <c r="V22" i="4"/>
  <c r="H26" i="2"/>
  <c r="H27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6" i="2"/>
  <c r="G27" i="2"/>
  <c r="G26" i="2"/>
  <c r="G2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X16" i="4" l="1"/>
  <c r="X17" i="4"/>
  <c r="X18" i="4"/>
  <c r="X19" i="4"/>
  <c r="X20" i="4"/>
  <c r="X21" i="4"/>
  <c r="W16" i="4"/>
  <c r="W17" i="4"/>
  <c r="W18" i="4"/>
  <c r="W19" i="4"/>
  <c r="W20" i="4"/>
  <c r="W21" i="4"/>
  <c r="X15" i="4"/>
  <c r="W15" i="4"/>
  <c r="V16" i="4"/>
  <c r="V17" i="4"/>
  <c r="V18" i="4"/>
  <c r="V19" i="4"/>
  <c r="V20" i="4"/>
  <c r="V21" i="4"/>
  <c r="V15" i="4"/>
  <c r="S16" i="4"/>
  <c r="S17" i="4"/>
  <c r="S18" i="4"/>
  <c r="S19" i="4"/>
  <c r="S20" i="4"/>
  <c r="S21" i="4"/>
  <c r="S15" i="4"/>
  <c r="N16" i="4"/>
  <c r="N17" i="4"/>
  <c r="N18" i="4"/>
  <c r="N19" i="4"/>
  <c r="N20" i="4"/>
  <c r="N21" i="4"/>
  <c r="N15" i="4"/>
  <c r="U6" i="4"/>
  <c r="U7" i="4"/>
  <c r="U8" i="4"/>
  <c r="U9" i="4"/>
  <c r="U10" i="4"/>
  <c r="U5" i="4"/>
  <c r="T6" i="4"/>
  <c r="T7" i="4"/>
  <c r="T8" i="4"/>
  <c r="T9" i="4"/>
  <c r="T10" i="4"/>
  <c r="T5" i="4"/>
  <c r="S5" i="4"/>
  <c r="S6" i="4"/>
  <c r="S7" i="4"/>
  <c r="S8" i="4"/>
  <c r="S9" i="4"/>
  <c r="S10" i="4"/>
  <c r="R6" i="4"/>
  <c r="R7" i="4"/>
  <c r="R8" i="4"/>
  <c r="R9" i="4"/>
  <c r="R10" i="4"/>
  <c r="R5" i="4"/>
  <c r="G6" i="5"/>
  <c r="G7" i="5"/>
  <c r="G8" i="5"/>
  <c r="G9" i="5"/>
  <c r="G10" i="5"/>
  <c r="G5" i="5"/>
  <c r="H34" i="5" l="1"/>
  <c r="H33" i="5"/>
  <c r="H32" i="5"/>
  <c r="H31" i="5"/>
  <c r="H30" i="5"/>
  <c r="I31" i="4"/>
  <c r="I32" i="4"/>
  <c r="I33" i="4"/>
  <c r="I34" i="4"/>
  <c r="I30" i="4"/>
  <c r="O6" i="4"/>
  <c r="O7" i="4"/>
  <c r="O8" i="4"/>
  <c r="O9" i="4"/>
  <c r="O10" i="4"/>
  <c r="O5" i="4"/>
  <c r="D7" i="1"/>
  <c r="H7" i="1" s="1"/>
  <c r="D8" i="1"/>
  <c r="D9" i="1"/>
  <c r="D10" i="1"/>
  <c r="D11" i="1"/>
  <c r="H11" i="1" s="1"/>
  <c r="D12" i="1"/>
  <c r="H12" i="1" s="1"/>
  <c r="D13" i="1"/>
  <c r="H13" i="1" s="1"/>
  <c r="D14" i="1"/>
  <c r="D15" i="1"/>
  <c r="H15" i="1" s="1"/>
  <c r="D16" i="1"/>
  <c r="H16" i="1" s="1"/>
  <c r="D17" i="1"/>
  <c r="D18" i="1"/>
  <c r="D19" i="1"/>
  <c r="D20" i="1"/>
  <c r="D21" i="1"/>
  <c r="H21" i="1" s="1"/>
  <c r="D22" i="1"/>
  <c r="D23" i="1"/>
  <c r="D24" i="1"/>
  <c r="D25" i="1"/>
  <c r="D6" i="1"/>
  <c r="D5" i="1"/>
  <c r="H22" i="1" l="1"/>
  <c r="H14" i="1"/>
  <c r="H10" i="1"/>
  <c r="H8" i="1"/>
</calcChain>
</file>

<file path=xl/sharedStrings.xml><?xml version="1.0" encoding="utf-8"?>
<sst xmlns="http://schemas.openxmlformats.org/spreadsheetml/2006/main" count="220" uniqueCount="68">
  <si>
    <t>Tahun</t>
  </si>
  <si>
    <t>Neraca Perdagangan</t>
  </si>
  <si>
    <t>Ekspor</t>
  </si>
  <si>
    <t>Impor</t>
  </si>
  <si>
    <t>Migas</t>
  </si>
  <si>
    <t>Non Migas</t>
  </si>
  <si>
    <t>Jumlah</t>
  </si>
  <si>
    <t>Dalam Juta US$</t>
  </si>
  <si>
    <t>2020 (Hingga Juni)</t>
  </si>
  <si>
    <t xml:space="preserve">Januari  </t>
  </si>
  <si>
    <t xml:space="preserve">Februari   </t>
  </si>
  <si>
    <t xml:space="preserve">Maret    </t>
  </si>
  <si>
    <t xml:space="preserve">April    </t>
  </si>
  <si>
    <t xml:space="preserve">Mei    </t>
  </si>
  <si>
    <t xml:space="preserve">Juni    </t>
  </si>
  <si>
    <t>Bulan</t>
  </si>
  <si>
    <t>Pertanian</t>
  </si>
  <si>
    <t>Industri Pengolahan</t>
  </si>
  <si>
    <t>Pertambangan dan lainnya</t>
  </si>
  <si>
    <t>Total</t>
  </si>
  <si>
    <t>Lainnya</t>
  </si>
  <si>
    <t xml:space="preserve">Pertambangan </t>
  </si>
  <si>
    <t>Barang Konsumsi</t>
  </si>
  <si>
    <t>Barang Mentah</t>
  </si>
  <si>
    <t xml:space="preserve">Barang Modal </t>
  </si>
  <si>
    <t>BPS</t>
  </si>
  <si>
    <t>Kemendag</t>
  </si>
  <si>
    <t>Dalam juta US$</t>
  </si>
  <si>
    <t>Juta US$</t>
  </si>
  <si>
    <t>Growth di masa pandemi</t>
  </si>
  <si>
    <t>Ekspor non migas per bulan per sektor 2020</t>
  </si>
  <si>
    <t>Ekspor non migas per bulan per sektor 2019</t>
  </si>
  <si>
    <t>Impor per bulan 2020 (Juta US$)</t>
  </si>
  <si>
    <t>Impor per bulan 2019 (Juta US$)</t>
  </si>
  <si>
    <t>Juli</t>
  </si>
  <si>
    <t>Growth di masa pandemi (%)</t>
  </si>
  <si>
    <t>Ekspor migas non migas Perbulan 2020 (Juta US$)</t>
  </si>
  <si>
    <t>Ekspor migas non migas Perbulan 2019 (Juta US)</t>
  </si>
  <si>
    <t>61 034.5</t>
  </si>
  <si>
    <t>71 584.6</t>
  </si>
  <si>
    <t>85 659.9</t>
  </si>
  <si>
    <t>100 798.6</t>
  </si>
  <si>
    <t>114 101.0</t>
  </si>
  <si>
    <t>137 020.4</t>
  </si>
  <si>
    <t>116 510.0</t>
  </si>
  <si>
    <t>157 779.0</t>
  </si>
  <si>
    <t>203 496.6</t>
  </si>
  <si>
    <t>190 031.8</t>
  </si>
  <si>
    <t>182 551.9</t>
  </si>
  <si>
    <t>176 292.7</t>
  </si>
  <si>
    <t>150 393.3</t>
  </si>
  <si>
    <t>144 489.7</t>
  </si>
  <si>
    <t>168 828.2</t>
  </si>
  <si>
    <t>180 012.7</t>
  </si>
  <si>
    <t>167 683.0</t>
  </si>
  <si>
    <t>90 090.3</t>
  </si>
  <si>
    <t>Grwth Migas</t>
  </si>
  <si>
    <t>Grwth non Migas</t>
  </si>
  <si>
    <t>min</t>
  </si>
  <si>
    <t>max</t>
  </si>
  <si>
    <t>avg</t>
  </si>
  <si>
    <t>average</t>
  </si>
  <si>
    <t>63 377.0</t>
  </si>
  <si>
    <t>NP</t>
  </si>
  <si>
    <t>X</t>
  </si>
  <si>
    <t>I</t>
  </si>
  <si>
    <t>Growth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</si>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</sst>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1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2" fontId="0" fillId="0" borderId="1" xfId="0" applyNumberFormat="1" applyBorder="1"/>
    <xf numFmtId="10" fontId="0" fillId="0" borderId="0" xfId="0" applyNumberFormat="1"/>
    <xf numFmtId="10" fontId="0" fillId="0" borderId="1" xfId="0" applyNumberFormat="1" applyBorder="1"/>
    <xf numFmtId="10" fontId="4" fillId="0" borderId="1" xfId="0" applyNumberFormat="1" applyFont="1" applyBorder="1"/>
    <xf numFmtId="10" fontId="3" fillId="0" borderId="1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/>
    <xf numFmtId="10" fontId="0" fillId="2" borderId="1" xfId="0" applyNumberFormat="1" applyFill="1" applyBorder="1"/>
    <xf numFmtId="10" fontId="5" fillId="0" borderId="1" xfId="0" applyNumberFormat="1" applyFont="1" applyBorder="1"/>
    <xf numFmtId="0" fontId="0" fillId="2" borderId="1" xfId="0" applyFill="1" applyBorder="1"/>
    <xf numFmtId="10" fontId="5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0" fontId="3" fillId="0" borderId="1" xfId="0" applyNumberFormat="1" applyFont="1" applyFill="1" applyBorder="1"/>
    <xf numFmtId="10" fontId="5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Resume!$D$4</c:f>
              <c:strCache>
                <c:ptCount val="1"/>
                <c:pt idx="0">
                  <c:v>Neraca Perdagangan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Resume!$C$5:$C$25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Resume!$D$5:$D$25</c:f>
              <c:numCache>
                <c:formatCode>General</c:formatCode>
                <c:ptCount val="21"/>
                <c:pt idx="0">
                  <c:v>28609.199999999997</c:v>
                </c:pt>
                <c:pt idx="1">
                  <c:v>25361</c:v>
                </c:pt>
                <c:pt idx="2">
                  <c:v>25816.9</c:v>
                </c:pt>
                <c:pt idx="3">
                  <c:v>28483.8</c:v>
                </c:pt>
                <c:pt idx="4">
                  <c:v>25060.100000000006</c:v>
                </c:pt>
                <c:pt idx="5">
                  <c:v>27958.999999999993</c:v>
                </c:pt>
                <c:pt idx="6">
                  <c:v>39733.100000000006</c:v>
                </c:pt>
                <c:pt idx="7">
                  <c:v>39627.600000000006</c:v>
                </c:pt>
                <c:pt idx="8">
                  <c:v>7823.0999999999913</c:v>
                </c:pt>
                <c:pt idx="9">
                  <c:v>19680.800000000003</c:v>
                </c:pt>
                <c:pt idx="10">
                  <c:v>22115.700000000012</c:v>
                </c:pt>
                <c:pt idx="11">
                  <c:v>26060.899999999994</c:v>
                </c:pt>
                <c:pt idx="12">
                  <c:v>-1659.2000000000116</c:v>
                </c:pt>
                <c:pt idx="13">
                  <c:v>-4076.8000000000175</c:v>
                </c:pt>
                <c:pt idx="14">
                  <c:v>-1886.0999999999767</c:v>
                </c:pt>
                <c:pt idx="15">
                  <c:v>7698.7999999999884</c:v>
                </c:pt>
                <c:pt idx="16">
                  <c:v>8836.9000000000233</c:v>
                </c:pt>
                <c:pt idx="17">
                  <c:v>11842.700000000012</c:v>
                </c:pt>
                <c:pt idx="18">
                  <c:v>-8698.5</c:v>
                </c:pt>
                <c:pt idx="19">
                  <c:v>-3044.3999999999942</c:v>
                </c:pt>
                <c:pt idx="20">
                  <c:v>19183.199999999997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70816"/>
        <c:axId val="198372352"/>
      </c:lineChart>
      <c:catAx>
        <c:axId val="19837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8372352"/>
        <c:crossesAt val="0"/>
        <c:auto val="1"/>
        <c:lblAlgn val="ctr"/>
        <c:lblOffset val="1000"/>
        <c:noMultiLvlLbl val="0"/>
      </c:catAx>
      <c:valAx>
        <c:axId val="19837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370816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Resume!$E$4</c:f>
              <c:strCache>
                <c:ptCount val="1"/>
                <c:pt idx="0">
                  <c:v>Ekspor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Resume!$C$5:$C$25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Resume!$E$5:$E$25</c:f>
              <c:numCache>
                <c:formatCode>0.00</c:formatCode>
                <c:ptCount val="21"/>
                <c:pt idx="0">
                  <c:v>62124</c:v>
                </c:pt>
                <c:pt idx="1">
                  <c:v>56323.1</c:v>
                </c:pt>
                <c:pt idx="2">
                  <c:v>57105.8</c:v>
                </c:pt>
                <c:pt idx="3">
                  <c:v>61034.5</c:v>
                </c:pt>
                <c:pt idx="4">
                  <c:v>71584.600000000006</c:v>
                </c:pt>
                <c:pt idx="5">
                  <c:v>85659.9</c:v>
                </c:pt>
                <c:pt idx="6">
                  <c:v>100798.6</c:v>
                </c:pt>
                <c:pt idx="7">
                  <c:v>114101</c:v>
                </c:pt>
                <c:pt idx="8">
                  <c:v>137020.4</c:v>
                </c:pt>
                <c:pt idx="9">
                  <c:v>116510</c:v>
                </c:pt>
                <c:pt idx="10">
                  <c:v>157779</c:v>
                </c:pt>
                <c:pt idx="11">
                  <c:v>203496.6</c:v>
                </c:pt>
                <c:pt idx="12">
                  <c:v>190031.8</c:v>
                </c:pt>
                <c:pt idx="13">
                  <c:v>182551.9</c:v>
                </c:pt>
                <c:pt idx="14">
                  <c:v>176292.7</c:v>
                </c:pt>
                <c:pt idx="15">
                  <c:v>150393.29999999999</c:v>
                </c:pt>
                <c:pt idx="16">
                  <c:v>144489.70000000001</c:v>
                </c:pt>
                <c:pt idx="17">
                  <c:v>168828.2</c:v>
                </c:pt>
                <c:pt idx="18">
                  <c:v>180012.7</c:v>
                </c:pt>
                <c:pt idx="19">
                  <c:v>167683</c:v>
                </c:pt>
                <c:pt idx="20">
                  <c:v>90090.3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Resume!$F$4</c:f>
              <c:strCache>
                <c:ptCount val="1"/>
                <c:pt idx="0">
                  <c:v>Impor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Resume!$C$5:$C$25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Resume!$F$5:$F$25</c:f>
              <c:numCache>
                <c:formatCode>0.00</c:formatCode>
                <c:ptCount val="21"/>
                <c:pt idx="0">
                  <c:v>33514.800000000003</c:v>
                </c:pt>
                <c:pt idx="1">
                  <c:v>30962.1</c:v>
                </c:pt>
                <c:pt idx="2">
                  <c:v>31288.9</c:v>
                </c:pt>
                <c:pt idx="3">
                  <c:v>32550.7</c:v>
                </c:pt>
                <c:pt idx="4">
                  <c:v>46524.5</c:v>
                </c:pt>
                <c:pt idx="5">
                  <c:v>57700.9</c:v>
                </c:pt>
                <c:pt idx="6">
                  <c:v>61065.5</c:v>
                </c:pt>
                <c:pt idx="7">
                  <c:v>74473.399999999994</c:v>
                </c:pt>
                <c:pt idx="8">
                  <c:v>129197.3</c:v>
                </c:pt>
                <c:pt idx="9">
                  <c:v>96829.2</c:v>
                </c:pt>
                <c:pt idx="10">
                  <c:v>135663.29999999999</c:v>
                </c:pt>
                <c:pt idx="11">
                  <c:v>177435.7</c:v>
                </c:pt>
                <c:pt idx="12">
                  <c:v>191691</c:v>
                </c:pt>
                <c:pt idx="13">
                  <c:v>186628.7</c:v>
                </c:pt>
                <c:pt idx="14">
                  <c:v>178178.8</c:v>
                </c:pt>
                <c:pt idx="15">
                  <c:v>142694.5</c:v>
                </c:pt>
                <c:pt idx="16">
                  <c:v>135652.79999999999</c:v>
                </c:pt>
                <c:pt idx="17">
                  <c:v>156985.5</c:v>
                </c:pt>
                <c:pt idx="18">
                  <c:v>188711.2</c:v>
                </c:pt>
                <c:pt idx="19">
                  <c:v>170727.4</c:v>
                </c:pt>
                <c:pt idx="20">
                  <c:v>70907.100000000006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Resume!$D$4</c:f>
              <c:strCache>
                <c:ptCount val="1"/>
                <c:pt idx="0">
                  <c:v>Neraca Perdagangan</c:v>
                </c:pt>
              </c:strCache>
            </c:strRef>
          </c:tx>
          <c:marker>
            <c:symbol val="none"/>
          </c:marker>
          <c:val>
            <c:numRef>
              <c:f>Resume!$D$5:$D$25</c:f>
              <c:numCache>
                <c:formatCode>General</c:formatCode>
                <c:ptCount val="21"/>
                <c:pt idx="0">
                  <c:v>28609.199999999997</c:v>
                </c:pt>
                <c:pt idx="1">
                  <c:v>25361</c:v>
                </c:pt>
                <c:pt idx="2">
                  <c:v>25816.9</c:v>
                </c:pt>
                <c:pt idx="3">
                  <c:v>28483.8</c:v>
                </c:pt>
                <c:pt idx="4">
                  <c:v>25060.100000000006</c:v>
                </c:pt>
                <c:pt idx="5">
                  <c:v>27958.999999999993</c:v>
                </c:pt>
                <c:pt idx="6">
                  <c:v>39733.100000000006</c:v>
                </c:pt>
                <c:pt idx="7">
                  <c:v>39627.600000000006</c:v>
                </c:pt>
                <c:pt idx="8">
                  <c:v>7823.0999999999913</c:v>
                </c:pt>
                <c:pt idx="9">
                  <c:v>19680.800000000003</c:v>
                </c:pt>
                <c:pt idx="10">
                  <c:v>22115.700000000012</c:v>
                </c:pt>
                <c:pt idx="11">
                  <c:v>26060.899999999994</c:v>
                </c:pt>
                <c:pt idx="12">
                  <c:v>-1659.2000000000116</c:v>
                </c:pt>
                <c:pt idx="13">
                  <c:v>-4076.8000000000175</c:v>
                </c:pt>
                <c:pt idx="14">
                  <c:v>-1886.0999999999767</c:v>
                </c:pt>
                <c:pt idx="15">
                  <c:v>7698.7999999999884</c:v>
                </c:pt>
                <c:pt idx="16">
                  <c:v>8836.9000000000233</c:v>
                </c:pt>
                <c:pt idx="17">
                  <c:v>11842.700000000012</c:v>
                </c:pt>
                <c:pt idx="18">
                  <c:v>-8698.5</c:v>
                </c:pt>
                <c:pt idx="19">
                  <c:v>-3044.3999999999942</c:v>
                </c:pt>
                <c:pt idx="20">
                  <c:v>19183.199999999997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08832"/>
        <c:axId val="198414720"/>
      </c:lineChart>
      <c:catAx>
        <c:axId val="19840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98414720"/>
        <c:crosses val="autoZero"/>
        <c:auto val="1"/>
        <c:lblAlgn val="ctr"/>
        <c:lblOffset val="100"/>
        <c:noMultiLvlLbl val="0"/>
      </c:catAx>
      <c:valAx>
        <c:axId val="19841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8408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Ekspor!$D$4</c:f>
              <c:strCache>
                <c:ptCount val="1"/>
                <c:pt idx="0">
                  <c:v>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Ekspor!$C$5:$C$25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Ekspor!$D$5:$D$25</c:f>
              <c:numCache>
                <c:formatCode>General</c:formatCode>
                <c:ptCount val="21"/>
                <c:pt idx="0">
                  <c:v>14366.6</c:v>
                </c:pt>
                <c:pt idx="1">
                  <c:v>12621.6</c:v>
                </c:pt>
                <c:pt idx="2">
                  <c:v>12135.9</c:v>
                </c:pt>
                <c:pt idx="3">
                  <c:v>13643.7</c:v>
                </c:pt>
                <c:pt idx="4">
                  <c:v>15645.3</c:v>
                </c:pt>
                <c:pt idx="5">
                  <c:v>19231.5</c:v>
                </c:pt>
                <c:pt idx="6">
                  <c:v>21209.4</c:v>
                </c:pt>
                <c:pt idx="7">
                  <c:v>22088.6</c:v>
                </c:pt>
                <c:pt idx="8">
                  <c:v>29126.2</c:v>
                </c:pt>
                <c:pt idx="9">
                  <c:v>19018.3</c:v>
                </c:pt>
                <c:pt idx="10">
                  <c:v>28039.599999999999</c:v>
                </c:pt>
                <c:pt idx="11">
                  <c:v>41477.1</c:v>
                </c:pt>
                <c:pt idx="12">
                  <c:v>36977.199999999997</c:v>
                </c:pt>
                <c:pt idx="13">
                  <c:v>32633.200000000001</c:v>
                </c:pt>
                <c:pt idx="14">
                  <c:v>30331.9</c:v>
                </c:pt>
                <c:pt idx="15">
                  <c:v>18669.900000000001</c:v>
                </c:pt>
                <c:pt idx="16">
                  <c:v>13105.3</c:v>
                </c:pt>
                <c:pt idx="17">
                  <c:v>15744.4</c:v>
                </c:pt>
                <c:pt idx="18">
                  <c:v>17171.7</c:v>
                </c:pt>
                <c:pt idx="19">
                  <c:v>11789.3</c:v>
                </c:pt>
                <c:pt idx="20">
                  <c:v>4647.5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Ekspor!$E$4</c:f>
              <c:strCache>
                <c:ptCount val="1"/>
                <c:pt idx="0">
                  <c:v>Non 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Ekspor!$C$5:$C$25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Ekspor!$E$5:$E$25</c:f>
              <c:numCache>
                <c:formatCode>General</c:formatCode>
                <c:ptCount val="21"/>
                <c:pt idx="0">
                  <c:v>47757.4</c:v>
                </c:pt>
                <c:pt idx="1">
                  <c:v>43701.599999999999</c:v>
                </c:pt>
                <c:pt idx="2">
                  <c:v>44969.9</c:v>
                </c:pt>
                <c:pt idx="3">
                  <c:v>47390.8</c:v>
                </c:pt>
                <c:pt idx="4">
                  <c:v>55939.3</c:v>
                </c:pt>
                <c:pt idx="5">
                  <c:v>66428.399999999994</c:v>
                </c:pt>
                <c:pt idx="6">
                  <c:v>79589.2</c:v>
                </c:pt>
                <c:pt idx="7">
                  <c:v>92012.4</c:v>
                </c:pt>
                <c:pt idx="8">
                  <c:v>107894.2</c:v>
                </c:pt>
                <c:pt idx="9">
                  <c:v>97491.7</c:v>
                </c:pt>
                <c:pt idx="10">
                  <c:v>129739.4</c:v>
                </c:pt>
                <c:pt idx="11">
                  <c:v>162019.5</c:v>
                </c:pt>
                <c:pt idx="12">
                  <c:v>153054.6</c:v>
                </c:pt>
                <c:pt idx="13">
                  <c:v>149918.70000000001</c:v>
                </c:pt>
                <c:pt idx="14">
                  <c:v>145960.70000000001</c:v>
                </c:pt>
                <c:pt idx="15">
                  <c:v>131723.4</c:v>
                </c:pt>
                <c:pt idx="16">
                  <c:v>131384.4</c:v>
                </c:pt>
                <c:pt idx="17">
                  <c:v>153083.79999999999</c:v>
                </c:pt>
                <c:pt idx="18">
                  <c:v>162841</c:v>
                </c:pt>
                <c:pt idx="19">
                  <c:v>155893.70000000001</c:v>
                </c:pt>
                <c:pt idx="20">
                  <c:v>85442.8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75392"/>
        <c:axId val="198897664"/>
      </c:lineChart>
      <c:catAx>
        <c:axId val="19887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897664"/>
        <c:crosses val="autoZero"/>
        <c:auto val="1"/>
        <c:lblAlgn val="ctr"/>
        <c:lblOffset val="100"/>
        <c:noMultiLvlLbl val="0"/>
      </c:catAx>
      <c:valAx>
        <c:axId val="19889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875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 sektor'!$L$14</c:f>
              <c:strCache>
                <c:ptCount val="1"/>
                <c:pt idx="0">
                  <c:v>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'per sektor'!$K$15:$K$21</c:f>
              <c:strCache>
                <c:ptCount val="7"/>
                <c:pt idx="0">
                  <c:v>Januari  </c:v>
                </c:pt>
                <c:pt idx="1">
                  <c:v>Februari   </c:v>
                </c:pt>
                <c:pt idx="2">
                  <c:v>Maret    </c:v>
                </c:pt>
                <c:pt idx="3">
                  <c:v>April    </c:v>
                </c:pt>
                <c:pt idx="4">
                  <c:v>Mei    </c:v>
                </c:pt>
                <c:pt idx="5">
                  <c:v>Juni    </c:v>
                </c:pt>
                <c:pt idx="6">
                  <c:v>Juli</c:v>
                </c:pt>
              </c:strCache>
            </c:strRef>
          </c:cat>
          <c:val>
            <c:numRef>
              <c:f>'per sektor'!$L$15:$L$21</c:f>
              <c:numCache>
                <c:formatCode>General</c:formatCode>
                <c:ptCount val="7"/>
                <c:pt idx="0">
                  <c:v>816.1</c:v>
                </c:pt>
                <c:pt idx="1">
                  <c:v>805</c:v>
                </c:pt>
                <c:pt idx="2">
                  <c:v>653.29999999999995</c:v>
                </c:pt>
                <c:pt idx="3">
                  <c:v>563.9</c:v>
                </c:pt>
                <c:pt idx="4">
                  <c:v>560.6</c:v>
                </c:pt>
                <c:pt idx="5">
                  <c:v>569.29999999999995</c:v>
                </c:pt>
                <c:pt idx="6">
                  <c:v>679.1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 sektor'!$M$14</c:f>
              <c:strCache>
                <c:ptCount val="1"/>
                <c:pt idx="0">
                  <c:v>Non 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'per sektor'!$K$15:$K$21</c:f>
              <c:strCache>
                <c:ptCount val="7"/>
                <c:pt idx="0">
                  <c:v>Januari  </c:v>
                </c:pt>
                <c:pt idx="1">
                  <c:v>Februari   </c:v>
                </c:pt>
                <c:pt idx="2">
                  <c:v>Maret    </c:v>
                </c:pt>
                <c:pt idx="3">
                  <c:v>April    </c:v>
                </c:pt>
                <c:pt idx="4">
                  <c:v>Mei    </c:v>
                </c:pt>
                <c:pt idx="5">
                  <c:v>Juni    </c:v>
                </c:pt>
                <c:pt idx="6">
                  <c:v>Juli</c:v>
                </c:pt>
              </c:strCache>
            </c:strRef>
          </c:cat>
          <c:val>
            <c:numRef>
              <c:f>'per sektor'!$M$15:$M$21</c:f>
              <c:numCache>
                <c:formatCode>General</c:formatCode>
                <c:ptCount val="7"/>
                <c:pt idx="0">
                  <c:v>12815.9</c:v>
                </c:pt>
                <c:pt idx="1">
                  <c:v>13255.9</c:v>
                </c:pt>
                <c:pt idx="2">
                  <c:v>13414.6</c:v>
                </c:pt>
                <c:pt idx="3">
                  <c:v>11599.2</c:v>
                </c:pt>
                <c:pt idx="4">
                  <c:v>9893.7000000000007</c:v>
                </c:pt>
                <c:pt idx="5">
                  <c:v>11440</c:v>
                </c:pt>
                <c:pt idx="6">
                  <c:v>13023.6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09408"/>
        <c:axId val="199010944"/>
      </c:lineChart>
      <c:catAx>
        <c:axId val="19900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9010944"/>
        <c:crosses val="autoZero"/>
        <c:auto val="1"/>
        <c:lblAlgn val="ctr"/>
        <c:lblOffset val="100"/>
        <c:noMultiLvlLbl val="0"/>
      </c:catAx>
      <c:valAx>
        <c:axId val="19901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009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 sektor'!$Q$14</c:f>
              <c:strCache>
                <c:ptCount val="1"/>
                <c:pt idx="0">
                  <c:v>Migas</c:v>
                </c:pt>
              </c:strCache>
            </c:strRef>
          </c:tx>
          <c:marker>
            <c:symbol val="none"/>
          </c:marker>
          <c:cat>
            <c:strRef>
              <c:f>'per sektor'!$P$15:$P$21</c:f>
              <c:strCache>
                <c:ptCount val="7"/>
                <c:pt idx="0">
                  <c:v>Januari  </c:v>
                </c:pt>
                <c:pt idx="1">
                  <c:v>Februari   </c:v>
                </c:pt>
                <c:pt idx="2">
                  <c:v>Maret    </c:v>
                </c:pt>
                <c:pt idx="3">
                  <c:v>April    </c:v>
                </c:pt>
                <c:pt idx="4">
                  <c:v>Mei    </c:v>
                </c:pt>
                <c:pt idx="5">
                  <c:v>Juni    </c:v>
                </c:pt>
                <c:pt idx="6">
                  <c:v>Juli</c:v>
                </c:pt>
              </c:strCache>
            </c:strRef>
          </c:cat>
          <c:val>
            <c:numRef>
              <c:f>'per sektor'!$Q$15:$Q$21</c:f>
              <c:numCache>
                <c:formatCode>General</c:formatCode>
                <c:ptCount val="7"/>
                <c:pt idx="0">
                  <c:v>1131.3</c:v>
                </c:pt>
                <c:pt idx="1">
                  <c:v>1050.8</c:v>
                </c:pt>
                <c:pt idx="2">
                  <c:v>1077.4000000000001</c:v>
                </c:pt>
                <c:pt idx="3">
                  <c:v>688.1</c:v>
                </c:pt>
                <c:pt idx="4">
                  <c:v>1054.2</c:v>
                </c:pt>
                <c:pt idx="5">
                  <c:v>714.1</c:v>
                </c:pt>
                <c:pt idx="6">
                  <c:v>1400.5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 sektor'!$R$14</c:f>
              <c:strCache>
                <c:ptCount val="1"/>
                <c:pt idx="0">
                  <c:v>Non Migas</c:v>
                </c:pt>
              </c:strCache>
            </c:strRef>
          </c:tx>
          <c:marker>
            <c:symbol val="none"/>
          </c:marker>
          <c:cat>
            <c:strRef>
              <c:f>'per sektor'!$P$15:$P$21</c:f>
              <c:strCache>
                <c:ptCount val="7"/>
                <c:pt idx="0">
                  <c:v>Januari  </c:v>
                </c:pt>
                <c:pt idx="1">
                  <c:v>Februari   </c:v>
                </c:pt>
                <c:pt idx="2">
                  <c:v>Maret    </c:v>
                </c:pt>
                <c:pt idx="3">
                  <c:v>April    </c:v>
                </c:pt>
                <c:pt idx="4">
                  <c:v>Mei    </c:v>
                </c:pt>
                <c:pt idx="5">
                  <c:v>Juni    </c:v>
                </c:pt>
                <c:pt idx="6">
                  <c:v>Juli</c:v>
                </c:pt>
              </c:strCache>
            </c:strRef>
          </c:cat>
          <c:val>
            <c:numRef>
              <c:f>'per sektor'!$R$15:$R$21</c:f>
              <c:numCache>
                <c:formatCode>General</c:formatCode>
                <c:ptCount val="7"/>
                <c:pt idx="0">
                  <c:v>12896.8</c:v>
                </c:pt>
                <c:pt idx="1">
                  <c:v>11737.8</c:v>
                </c:pt>
                <c:pt idx="2">
                  <c:v>13370.4</c:v>
                </c:pt>
                <c:pt idx="3">
                  <c:v>12380</c:v>
                </c:pt>
                <c:pt idx="4">
                  <c:v>13697.6</c:v>
                </c:pt>
                <c:pt idx="5">
                  <c:v>11049.2</c:v>
                </c:pt>
                <c:pt idx="6">
                  <c:v>13837.9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46272"/>
        <c:axId val="199047808"/>
      </c:lineChart>
      <c:catAx>
        <c:axId val="19904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9047808"/>
        <c:crosses val="autoZero"/>
        <c:auto val="1"/>
        <c:lblAlgn val="ctr"/>
        <c:lblOffset val="100"/>
        <c:noMultiLvlLbl val="0"/>
      </c:catAx>
      <c:valAx>
        <c:axId val="19904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046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Impor!$D$4</c:f>
              <c:strCache>
                <c:ptCount val="1"/>
                <c:pt idx="0">
                  <c:v>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Impor!$C$5:$C$25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Impor!$D$5:$D$25</c:f>
              <c:numCache>
                <c:formatCode>General</c:formatCode>
                <c:ptCount val="21"/>
                <c:pt idx="0">
                  <c:v>6019.5</c:v>
                </c:pt>
                <c:pt idx="1">
                  <c:v>5471.8</c:v>
                </c:pt>
                <c:pt idx="2">
                  <c:v>6525.8</c:v>
                </c:pt>
                <c:pt idx="3">
                  <c:v>7610.9</c:v>
                </c:pt>
                <c:pt idx="4">
                  <c:v>11732</c:v>
                </c:pt>
                <c:pt idx="5">
                  <c:v>17457.7</c:v>
                </c:pt>
                <c:pt idx="6">
                  <c:v>18962.900000000001</c:v>
                </c:pt>
                <c:pt idx="7">
                  <c:v>21932.799999999999</c:v>
                </c:pt>
                <c:pt idx="8">
                  <c:v>30552.9</c:v>
                </c:pt>
                <c:pt idx="9">
                  <c:v>18980.7</c:v>
                </c:pt>
                <c:pt idx="10">
                  <c:v>27412.7</c:v>
                </c:pt>
                <c:pt idx="11">
                  <c:v>40701.599999999999</c:v>
                </c:pt>
                <c:pt idx="12">
                  <c:v>42564.4</c:v>
                </c:pt>
                <c:pt idx="13">
                  <c:v>45266.400000000001</c:v>
                </c:pt>
                <c:pt idx="14">
                  <c:v>43459.9</c:v>
                </c:pt>
                <c:pt idx="15">
                  <c:v>24613.1</c:v>
                </c:pt>
                <c:pt idx="16">
                  <c:v>18739.400000000001</c:v>
                </c:pt>
                <c:pt idx="17">
                  <c:v>24316.2</c:v>
                </c:pt>
                <c:pt idx="18">
                  <c:v>29868.799999999999</c:v>
                </c:pt>
                <c:pt idx="19">
                  <c:v>21885.3</c:v>
                </c:pt>
                <c:pt idx="20">
                  <c:v>7530.1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Impor!$E$4</c:f>
              <c:strCache>
                <c:ptCount val="1"/>
                <c:pt idx="0">
                  <c:v>Non 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Impor!$C$5:$C$25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Impor!$E$5:$E$25</c:f>
              <c:numCache>
                <c:formatCode>General</c:formatCode>
                <c:ptCount val="21"/>
                <c:pt idx="0">
                  <c:v>27495.3</c:v>
                </c:pt>
                <c:pt idx="1">
                  <c:v>25490.3</c:v>
                </c:pt>
                <c:pt idx="2">
                  <c:v>24763.1</c:v>
                </c:pt>
                <c:pt idx="3">
                  <c:v>24939.8</c:v>
                </c:pt>
                <c:pt idx="4">
                  <c:v>34792.5</c:v>
                </c:pt>
                <c:pt idx="5">
                  <c:v>40243.199999999997</c:v>
                </c:pt>
                <c:pt idx="6">
                  <c:v>42102.6</c:v>
                </c:pt>
                <c:pt idx="7">
                  <c:v>52540.6</c:v>
                </c:pt>
                <c:pt idx="8">
                  <c:v>98644.4</c:v>
                </c:pt>
                <c:pt idx="9">
                  <c:v>77848.5</c:v>
                </c:pt>
                <c:pt idx="10">
                  <c:v>108250.6</c:v>
                </c:pt>
                <c:pt idx="11">
                  <c:v>136734.1</c:v>
                </c:pt>
                <c:pt idx="12">
                  <c:v>149126.6</c:v>
                </c:pt>
                <c:pt idx="13">
                  <c:v>141362.29999999999</c:v>
                </c:pt>
                <c:pt idx="14">
                  <c:v>134718.9</c:v>
                </c:pt>
                <c:pt idx="15">
                  <c:v>118081.4</c:v>
                </c:pt>
                <c:pt idx="16">
                  <c:v>116913.4</c:v>
                </c:pt>
                <c:pt idx="17">
                  <c:v>132669.29999999999</c:v>
                </c:pt>
                <c:pt idx="18">
                  <c:v>158842.4</c:v>
                </c:pt>
                <c:pt idx="19">
                  <c:v>148842.1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Impor!$F$4</c:f>
              <c:strCache>
                <c:ptCount val="1"/>
                <c:pt idx="0">
                  <c:v>Jumlah</c:v>
                </c:pt>
              </c:strCache>
            </c:strRef>
          </c:tx>
          <c:marker>
            <c:symbol val="none"/>
          </c:marker>
          <c:val>
            <c:numRef>
              <c:f>Impor!$F$5:$F$24</c:f>
              <c:numCache>
                <c:formatCode>General</c:formatCode>
                <c:ptCount val="20"/>
                <c:pt idx="0">
                  <c:v>33514.800000000003</c:v>
                </c:pt>
                <c:pt idx="1">
                  <c:v>30962.1</c:v>
                </c:pt>
                <c:pt idx="2">
                  <c:v>31288.9</c:v>
                </c:pt>
                <c:pt idx="3">
                  <c:v>32550.7</c:v>
                </c:pt>
                <c:pt idx="4">
                  <c:v>46524.5</c:v>
                </c:pt>
                <c:pt idx="5">
                  <c:v>57700.9</c:v>
                </c:pt>
                <c:pt idx="6">
                  <c:v>61065.5</c:v>
                </c:pt>
                <c:pt idx="7">
                  <c:v>74473.399999999994</c:v>
                </c:pt>
                <c:pt idx="8">
                  <c:v>129197.3</c:v>
                </c:pt>
                <c:pt idx="9">
                  <c:v>96829.2</c:v>
                </c:pt>
                <c:pt idx="10">
                  <c:v>135663.29999999999</c:v>
                </c:pt>
                <c:pt idx="11">
                  <c:v>177435.7</c:v>
                </c:pt>
                <c:pt idx="12">
                  <c:v>191691</c:v>
                </c:pt>
                <c:pt idx="13">
                  <c:v>186628.7</c:v>
                </c:pt>
                <c:pt idx="14">
                  <c:v>178178.8</c:v>
                </c:pt>
                <c:pt idx="15">
                  <c:v>142694.5</c:v>
                </c:pt>
                <c:pt idx="16">
                  <c:v>135652.79999999999</c:v>
                </c:pt>
                <c:pt idx="17">
                  <c:v>156985.5</c:v>
                </c:pt>
                <c:pt idx="18">
                  <c:v>188711.2</c:v>
                </c:pt>
                <c:pt idx="19">
                  <c:v>170727.4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09152"/>
        <c:axId val="198615040"/>
      </c:lineChart>
      <c:catAx>
        <c:axId val="19860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615040"/>
        <c:crosses val="autoZero"/>
        <c:auto val="1"/>
        <c:lblAlgn val="ctr"/>
        <c:lblOffset val="100"/>
        <c:noMultiLvlLbl val="0"/>
      </c:catAx>
      <c:valAx>
        <c:axId val="198615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609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Impor!$C$5:$C$25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 (Hingga Juni)</c:v>
                </c:pt>
              </c:strCache>
            </c:strRef>
          </c:cat>
          <c:val>
            <c:numRef>
              <c:f>Impor!$F$5:$F$24</c:f>
              <c:numCache>
                <c:formatCode>General</c:formatCode>
                <c:ptCount val="20"/>
                <c:pt idx="0">
                  <c:v>33514.800000000003</c:v>
                </c:pt>
                <c:pt idx="1">
                  <c:v>30962.1</c:v>
                </c:pt>
                <c:pt idx="2">
                  <c:v>31288.9</c:v>
                </c:pt>
                <c:pt idx="3">
                  <c:v>32550.7</c:v>
                </c:pt>
                <c:pt idx="4">
                  <c:v>46524.5</c:v>
                </c:pt>
                <c:pt idx="5">
                  <c:v>57700.9</c:v>
                </c:pt>
                <c:pt idx="6">
                  <c:v>61065.5</c:v>
                </c:pt>
                <c:pt idx="7">
                  <c:v>74473.399999999994</c:v>
                </c:pt>
                <c:pt idx="8">
                  <c:v>129197.3</c:v>
                </c:pt>
                <c:pt idx="9">
                  <c:v>96829.2</c:v>
                </c:pt>
                <c:pt idx="10">
                  <c:v>135663.29999999999</c:v>
                </c:pt>
                <c:pt idx="11">
                  <c:v>177435.7</c:v>
                </c:pt>
                <c:pt idx="12">
                  <c:v>191691</c:v>
                </c:pt>
                <c:pt idx="13">
                  <c:v>186628.7</c:v>
                </c:pt>
                <c:pt idx="14">
                  <c:v>178178.8</c:v>
                </c:pt>
                <c:pt idx="15">
                  <c:v>142694.5</c:v>
                </c:pt>
                <c:pt idx="16">
                  <c:v>135652.79999999999</c:v>
                </c:pt>
                <c:pt idx="17">
                  <c:v>156985.5</c:v>
                </c:pt>
                <c:pt idx="18">
                  <c:v>188711.2</c:v>
                </c:pt>
                <c:pt idx="19">
                  <c:v>170727.4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24384"/>
        <c:axId val="198625920"/>
      </c:lineChart>
      <c:catAx>
        <c:axId val="19862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8625920"/>
        <c:crosses val="autoZero"/>
        <c:auto val="1"/>
        <c:lblAlgn val="ctr"/>
        <c:lblOffset val="100"/>
        <c:noMultiLvlLbl val="0"/>
      </c:catAx>
      <c:valAx>
        <c:axId val="1986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624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 sektor (2)'!$E$4</c:f>
              <c:strCache>
                <c:ptCount val="1"/>
                <c:pt idx="0">
                  <c:v>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'per sektor (2)'!$D$5:$D$10</c:f>
              <c:strCache>
                <c:ptCount val="6"/>
                <c:pt idx="0">
                  <c:v>Januari  </c:v>
                </c:pt>
                <c:pt idx="1">
                  <c:v>Februari   </c:v>
                </c:pt>
                <c:pt idx="2">
                  <c:v>Maret    </c:v>
                </c:pt>
                <c:pt idx="3">
                  <c:v>April    </c:v>
                </c:pt>
                <c:pt idx="4">
                  <c:v>Mei    </c:v>
                </c:pt>
                <c:pt idx="5">
                  <c:v>Juni    </c:v>
                </c:pt>
              </c:strCache>
            </c:strRef>
          </c:cat>
          <c:val>
            <c:numRef>
              <c:f>'per sektor (2)'!$E$5:$E$10</c:f>
              <c:numCache>
                <c:formatCode>General</c:formatCode>
                <c:ptCount val="6"/>
                <c:pt idx="0">
                  <c:v>1987.1</c:v>
                </c:pt>
                <c:pt idx="1">
                  <c:v>1747.6</c:v>
                </c:pt>
                <c:pt idx="2">
                  <c:v>1606.6</c:v>
                </c:pt>
                <c:pt idx="3">
                  <c:v>854.3</c:v>
                </c:pt>
                <c:pt idx="4">
                  <c:v>657.5</c:v>
                </c:pt>
                <c:pt idx="5">
                  <c:v>677.1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'per sektor (2)'!$F$4</c:f>
              <c:strCache>
                <c:ptCount val="1"/>
                <c:pt idx="0">
                  <c:v>Non Migas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strRef>
              <c:f>'per sektor (2)'!$D$5:$D$10</c:f>
              <c:strCache>
                <c:ptCount val="6"/>
                <c:pt idx="0">
                  <c:v>Januari  </c:v>
                </c:pt>
                <c:pt idx="1">
                  <c:v>Februari   </c:v>
                </c:pt>
                <c:pt idx="2">
                  <c:v>Maret    </c:v>
                </c:pt>
                <c:pt idx="3">
                  <c:v>April    </c:v>
                </c:pt>
                <c:pt idx="4">
                  <c:v>Mei    </c:v>
                </c:pt>
                <c:pt idx="5">
                  <c:v>Juni    </c:v>
                </c:pt>
              </c:strCache>
            </c:strRef>
          </c:cat>
          <c:val>
            <c:numRef>
              <c:f>'per sektor (2)'!$F$5:$F$10</c:f>
              <c:numCache>
                <c:formatCode>General</c:formatCode>
                <c:ptCount val="6"/>
                <c:pt idx="0">
                  <c:v>12281.6</c:v>
                </c:pt>
                <c:pt idx="1">
                  <c:v>9800.5</c:v>
                </c:pt>
                <c:pt idx="2">
                  <c:v>11745.6</c:v>
                </c:pt>
                <c:pt idx="3">
                  <c:v>11680.9</c:v>
                </c:pt>
                <c:pt idx="4">
                  <c:v>7781.1</c:v>
                </c:pt>
                <c:pt idx="5">
                  <c:v>10087.200000000001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89152"/>
        <c:axId val="198690688"/>
      </c:lineChart>
      <c:catAx>
        <c:axId val="19868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8690688"/>
        <c:crosses val="autoZero"/>
        <c:auto val="1"/>
        <c:lblAlgn val="ctr"/>
        <c:lblOffset val="100"/>
        <c:noMultiLvlLbl val="0"/>
      </c:catAx>
      <c:valAx>
        <c:axId val="198690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689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444953</xdr:colOff>
      <xdr:row>30</xdr:row>
      <xdr:rowOff>79829</xdr:rowOff>
    </xdr:from>
    <xdr:to>
      <xdr:col>7</xdr:col>
      <xdr:colOff>103868</xdr:colOff>
      <xdr:row>45</xdr:row>
      <xdr:rowOff>60778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576036</xdr:colOff>
      <xdr:row>3</xdr:row>
      <xdr:rowOff>79828</xdr:rowOff>
    </xdr:from>
    <xdr:to>
      <xdr:col>22</xdr:col>
      <xdr:colOff>326571</xdr:colOff>
      <xdr:row>27</xdr:row>
      <xdr:rowOff>18143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3</xdr:row>
      <xdr:rowOff>101600</xdr:rowOff>
    </xdr:from>
    <xdr:to>
      <xdr:col>16</xdr:col>
      <xdr:colOff>219075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587375</xdr:colOff>
      <xdr:row>22</xdr:row>
      <xdr:rowOff>44450</xdr:rowOff>
    </xdr:from>
    <xdr:to>
      <xdr:col>14</xdr:col>
      <xdr:colOff>19050</xdr:colOff>
      <xdr:row>37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539749</xdr:colOff>
      <xdr:row>22</xdr:row>
      <xdr:rowOff>44450</xdr:rowOff>
    </xdr:from>
    <xdr:to>
      <xdr:col>19</xdr:col>
      <xdr:colOff>50800</xdr:colOff>
      <xdr:row>37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73025</xdr:colOff>
      <xdr:row>3</xdr:row>
      <xdr:rowOff>19050</xdr:rowOff>
    </xdr:from>
    <xdr:to>
      <xdr:col>16</xdr:col>
      <xdr:colOff>377825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84667</xdr:colOff>
      <xdr:row>16</xdr:row>
      <xdr:rowOff>88900</xdr:rowOff>
    </xdr:from>
    <xdr:to>
      <xdr:col>21</xdr:col>
      <xdr:colOff>52916</xdr:colOff>
      <xdr:row>31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45357</xdr:colOff>
      <xdr:row>1</xdr:row>
      <xdr:rowOff>34471</xdr:rowOff>
    </xdr:from>
    <xdr:to>
      <xdr:col>22</xdr:col>
      <xdr:colOff>451509</xdr:colOff>
      <xdr:row>13</xdr:row>
      <xdr:rowOff>451262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0"/>
  <sheetViews>
    <sheetView topLeftCell="A11" zoomScale="70" zoomScaleNormal="70" workbookViewId="0">
      <selection activeCell="F30" sqref="F30"/>
    </sheetView>
  </sheetViews>
  <sheetFormatPr defaultRowHeight="14.5" x14ac:dyDescent="0.35"/>
  <cols>
    <col min="3" max="3" width="16" bestFit="1" customWidth="1"/>
    <col min="4" max="4" width="18.08984375" bestFit="1" customWidth="1"/>
    <col min="5" max="6" width="9.36328125" bestFit="1" customWidth="1"/>
    <col min="10" max="10" width="9.36328125" bestFit="1" customWidth="1"/>
  </cols>
  <sheetData>
    <row r="2" spans="3:10" x14ac:dyDescent="0.35">
      <c r="D2" t="s">
        <v>7</v>
      </c>
    </row>
    <row r="3" spans="3:10" x14ac:dyDescent="0.35">
      <c r="H3" s="30" t="s">
        <v>66</v>
      </c>
      <c r="I3" s="30"/>
      <c r="J3" s="30"/>
    </row>
    <row r="4" spans="3:10" x14ac:dyDescent="0.35">
      <c r="C4" s="4" t="s">
        <v>0</v>
      </c>
      <c r="D4" s="4" t="s">
        <v>1</v>
      </c>
      <c r="E4" s="4" t="s">
        <v>2</v>
      </c>
      <c r="F4" s="4" t="s">
        <v>3</v>
      </c>
      <c r="H4" s="4" t="s">
        <v>63</v>
      </c>
      <c r="I4" s="4" t="s">
        <v>64</v>
      </c>
      <c r="J4" s="4" t="s">
        <v>65</v>
      </c>
    </row>
    <row r="5" spans="3:10" x14ac:dyDescent="0.35">
      <c r="C5" s="2">
        <v>2000</v>
      </c>
      <c r="D5" s="2">
        <f>E5-F5</f>
        <v>28609.199999999997</v>
      </c>
      <c r="E5" s="5">
        <v>62124</v>
      </c>
      <c r="F5" s="5">
        <v>33514.800000000003</v>
      </c>
      <c r="H5" s="1"/>
      <c r="I5" s="1"/>
      <c r="J5" s="1"/>
    </row>
    <row r="6" spans="3:10" x14ac:dyDescent="0.35">
      <c r="C6" s="2">
        <v>2001</v>
      </c>
      <c r="D6" s="2">
        <f>E6-F6</f>
        <v>25361</v>
      </c>
      <c r="E6" s="5">
        <v>56323.1</v>
      </c>
      <c r="F6" s="5">
        <v>30962.1</v>
      </c>
      <c r="H6" s="18">
        <f>(D6-D5)/D5</f>
        <v>-0.11353690421263081</v>
      </c>
      <c r="I6" s="18">
        <f>(E6-E5)/E5</f>
        <v>-9.3376150923958554E-2</v>
      </c>
      <c r="J6" s="18">
        <f>(F6-F5)/F5</f>
        <v>-7.616635038848521E-2</v>
      </c>
    </row>
    <row r="7" spans="3:10" x14ac:dyDescent="0.35">
      <c r="C7" s="2">
        <v>2002</v>
      </c>
      <c r="D7" s="2">
        <f t="shared" ref="D7:D25" si="0">E7-F7</f>
        <v>25816.9</v>
      </c>
      <c r="E7" s="5">
        <v>57105.8</v>
      </c>
      <c r="F7" s="5">
        <v>31288.9</v>
      </c>
      <c r="H7" s="16">
        <f t="shared" ref="H7:J23" si="1">(D7-D6)/D6</f>
        <v>1.7976420488151155E-2</v>
      </c>
      <c r="I7" s="24">
        <f t="shared" si="1"/>
        <v>1.3896607253507076E-2</v>
      </c>
      <c r="J7" s="24">
        <f t="shared" si="1"/>
        <v>1.0554839626511216E-2</v>
      </c>
    </row>
    <row r="8" spans="3:10" x14ac:dyDescent="0.35">
      <c r="C8" s="2">
        <v>2003</v>
      </c>
      <c r="D8" s="2">
        <f t="shared" si="0"/>
        <v>28483.8</v>
      </c>
      <c r="E8" s="5">
        <v>61034.5</v>
      </c>
      <c r="F8" s="5">
        <v>32550.7</v>
      </c>
      <c r="H8" s="16">
        <f t="shared" si="1"/>
        <v>0.10330055118933713</v>
      </c>
      <c r="I8" s="24">
        <f t="shared" si="1"/>
        <v>6.8796864766801219E-2</v>
      </c>
      <c r="J8" s="24">
        <f t="shared" si="1"/>
        <v>4.0327400451917426E-2</v>
      </c>
    </row>
    <row r="9" spans="3:10" x14ac:dyDescent="0.35">
      <c r="C9" s="2">
        <v>2004</v>
      </c>
      <c r="D9" s="2">
        <f t="shared" si="0"/>
        <v>25060.100000000006</v>
      </c>
      <c r="E9" s="5">
        <v>71584.600000000006</v>
      </c>
      <c r="F9" s="5">
        <v>46524.5</v>
      </c>
      <c r="H9" s="18">
        <f>(D9-D8)/D8</f>
        <v>-0.12019814771905411</v>
      </c>
      <c r="I9" s="24">
        <f t="shared" si="1"/>
        <v>0.17285469693370153</v>
      </c>
      <c r="J9" s="24">
        <f t="shared" si="1"/>
        <v>0.42929337925144462</v>
      </c>
    </row>
    <row r="10" spans="3:10" x14ac:dyDescent="0.35">
      <c r="C10" s="2">
        <v>2005</v>
      </c>
      <c r="D10" s="2">
        <f t="shared" si="0"/>
        <v>27958.999999999993</v>
      </c>
      <c r="E10" s="5">
        <v>85659.9</v>
      </c>
      <c r="F10" s="5">
        <v>57700.9</v>
      </c>
      <c r="H10" s="16">
        <f t="shared" si="1"/>
        <v>0.11567791030362952</v>
      </c>
      <c r="I10" s="24">
        <f t="shared" si="1"/>
        <v>0.19662469302056571</v>
      </c>
      <c r="J10" s="24">
        <f t="shared" si="1"/>
        <v>0.2402261174220035</v>
      </c>
    </row>
    <row r="11" spans="3:10" x14ac:dyDescent="0.35">
      <c r="C11" s="2">
        <v>2006</v>
      </c>
      <c r="D11" s="2">
        <f t="shared" si="0"/>
        <v>39733.100000000006</v>
      </c>
      <c r="E11" s="5">
        <v>100798.6</v>
      </c>
      <c r="F11" s="5">
        <v>61065.5</v>
      </c>
      <c r="H11" s="16">
        <f t="shared" si="1"/>
        <v>0.42112021173861786</v>
      </c>
      <c r="I11" s="24">
        <f t="shared" si="1"/>
        <v>0.1767303020433133</v>
      </c>
      <c r="J11" s="24">
        <f t="shared" si="1"/>
        <v>5.831104887445427E-2</v>
      </c>
    </row>
    <row r="12" spans="3:10" x14ac:dyDescent="0.35">
      <c r="C12" s="2">
        <v>2007</v>
      </c>
      <c r="D12" s="2">
        <f t="shared" si="0"/>
        <v>39627.600000000006</v>
      </c>
      <c r="E12" s="5">
        <v>114101</v>
      </c>
      <c r="F12" s="5">
        <v>74473.399999999994</v>
      </c>
      <c r="H12" s="18">
        <f t="shared" si="1"/>
        <v>-2.6552169349987791E-3</v>
      </c>
      <c r="I12" s="24">
        <f t="shared" si="1"/>
        <v>0.13197008688612732</v>
      </c>
      <c r="J12" s="24">
        <f t="shared" si="1"/>
        <v>0.21956587598562191</v>
      </c>
    </row>
    <row r="13" spans="3:10" s="34" customFormat="1" x14ac:dyDescent="0.35">
      <c r="C13" s="11">
        <v>2008</v>
      </c>
      <c r="D13" s="11">
        <f t="shared" si="0"/>
        <v>7823.0999999999913</v>
      </c>
      <c r="E13" s="33">
        <v>137020.4</v>
      </c>
      <c r="F13" s="33">
        <v>129197.3</v>
      </c>
      <c r="H13" s="35">
        <f t="shared" si="1"/>
        <v>-0.80258456227477848</v>
      </c>
      <c r="I13" s="36">
        <f t="shared" si="1"/>
        <v>0.20086940517611585</v>
      </c>
      <c r="J13" s="36">
        <f t="shared" si="1"/>
        <v>0.73481135546383025</v>
      </c>
    </row>
    <row r="14" spans="3:10" x14ac:dyDescent="0.35">
      <c r="C14" s="2">
        <v>2009</v>
      </c>
      <c r="D14" s="2">
        <f t="shared" si="0"/>
        <v>19680.800000000003</v>
      </c>
      <c r="E14" s="5">
        <v>116510</v>
      </c>
      <c r="F14" s="5">
        <v>96829.2</v>
      </c>
      <c r="H14" s="16">
        <f t="shared" si="1"/>
        <v>1.5157290588130057</v>
      </c>
      <c r="I14" s="18">
        <f t="shared" si="1"/>
        <v>-0.1496886594988775</v>
      </c>
      <c r="J14" s="18">
        <f t="shared" si="1"/>
        <v>-0.25053232536593262</v>
      </c>
    </row>
    <row r="15" spans="3:10" x14ac:dyDescent="0.35">
      <c r="C15" s="2">
        <v>2010</v>
      </c>
      <c r="D15" s="2">
        <f t="shared" si="0"/>
        <v>22115.700000000012</v>
      </c>
      <c r="E15" s="5">
        <v>157779</v>
      </c>
      <c r="F15" s="5">
        <v>135663.29999999999</v>
      </c>
      <c r="H15" s="16">
        <f t="shared" si="1"/>
        <v>0.12371956424535631</v>
      </c>
      <c r="I15" s="24">
        <f t="shared" si="1"/>
        <v>0.35420993906102483</v>
      </c>
      <c r="J15" s="24">
        <f t="shared" si="1"/>
        <v>0.40105773878127665</v>
      </c>
    </row>
    <row r="16" spans="3:10" x14ac:dyDescent="0.35">
      <c r="C16" s="2">
        <v>2011</v>
      </c>
      <c r="D16" s="2">
        <f t="shared" si="0"/>
        <v>26060.899999999994</v>
      </c>
      <c r="E16" s="5">
        <v>203496.6</v>
      </c>
      <c r="F16" s="5">
        <v>177435.7</v>
      </c>
      <c r="H16" s="16">
        <f t="shared" si="1"/>
        <v>0.17838910819010839</v>
      </c>
      <c r="I16" s="24">
        <f t="shared" si="1"/>
        <v>0.28975719202175199</v>
      </c>
      <c r="J16" s="24">
        <f t="shared" si="1"/>
        <v>0.30791230937180525</v>
      </c>
    </row>
    <row r="17" spans="3:10" s="34" customFormat="1" x14ac:dyDescent="0.35">
      <c r="C17" s="11">
        <v>2012</v>
      </c>
      <c r="D17" s="37">
        <f t="shared" si="0"/>
        <v>-1659.2000000000116</v>
      </c>
      <c r="E17" s="33">
        <v>190031.8</v>
      </c>
      <c r="F17" s="33">
        <v>191691</v>
      </c>
      <c r="H17" s="35">
        <f>(D17-D16)/D16</f>
        <v>-1.0636662586480135</v>
      </c>
      <c r="I17" s="35">
        <f t="shared" si="1"/>
        <v>-6.6167198862290652E-2</v>
      </c>
      <c r="J17" s="36">
        <f t="shared" si="1"/>
        <v>8.0340652980206276E-2</v>
      </c>
    </row>
    <row r="18" spans="3:10" x14ac:dyDescent="0.35">
      <c r="C18" s="2">
        <v>2013</v>
      </c>
      <c r="D18" s="27">
        <f t="shared" si="0"/>
        <v>-4076.8000000000175</v>
      </c>
      <c r="E18" s="5">
        <v>182551.9</v>
      </c>
      <c r="F18" s="5">
        <v>186628.7</v>
      </c>
      <c r="H18" s="18">
        <f>(D18-D17)/-D17</f>
        <v>-1.4570877531340338</v>
      </c>
      <c r="I18" s="18">
        <f t="shared" si="1"/>
        <v>-3.936130689705615E-2</v>
      </c>
      <c r="J18" s="18">
        <f t="shared" si="1"/>
        <v>-2.6408647250001242E-2</v>
      </c>
    </row>
    <row r="19" spans="3:10" x14ac:dyDescent="0.35">
      <c r="C19" s="2">
        <v>2014</v>
      </c>
      <c r="D19" s="27">
        <f t="shared" si="0"/>
        <v>-1886.0999999999767</v>
      </c>
      <c r="E19" s="5">
        <v>176292.7</v>
      </c>
      <c r="F19" s="5">
        <v>178178.8</v>
      </c>
      <c r="H19" s="16">
        <f>(D19-D18)/-D18</f>
        <v>0.53735773155416777</v>
      </c>
      <c r="I19" s="18">
        <f t="shared" si="1"/>
        <v>-3.4287235575197972E-2</v>
      </c>
      <c r="J19" s="18">
        <f t="shared" si="1"/>
        <v>-4.5276530351441246E-2</v>
      </c>
    </row>
    <row r="20" spans="3:10" x14ac:dyDescent="0.35">
      <c r="C20" s="2">
        <v>2015</v>
      </c>
      <c r="D20" s="2">
        <f t="shared" si="0"/>
        <v>7698.7999999999884</v>
      </c>
      <c r="E20" s="5">
        <v>150393.29999999999</v>
      </c>
      <c r="F20" s="5">
        <v>142694.5</v>
      </c>
      <c r="H20" s="24">
        <f>(D20-D19)/-D19</f>
        <v>5.0818620433699611</v>
      </c>
      <c r="I20" s="18">
        <f>(E20-E19)/E19</f>
        <v>-0.14691135821279055</v>
      </c>
      <c r="J20" s="18">
        <f>(F20-F19)/F19</f>
        <v>-0.19914995498903343</v>
      </c>
    </row>
    <row r="21" spans="3:10" x14ac:dyDescent="0.35">
      <c r="C21" s="2">
        <v>2016</v>
      </c>
      <c r="D21" s="2">
        <f t="shared" si="0"/>
        <v>8836.9000000000233</v>
      </c>
      <c r="E21" s="5">
        <v>144489.70000000001</v>
      </c>
      <c r="F21" s="5">
        <v>135652.79999999999</v>
      </c>
      <c r="H21" s="16">
        <f t="shared" si="1"/>
        <v>0.14782823297137693</v>
      </c>
      <c r="I21" s="18">
        <f t="shared" si="1"/>
        <v>-3.9254408274836561E-2</v>
      </c>
      <c r="J21" s="18">
        <f t="shared" si="1"/>
        <v>-4.9348082792259065E-2</v>
      </c>
    </row>
    <row r="22" spans="3:10" x14ac:dyDescent="0.35">
      <c r="C22" s="2">
        <v>2017</v>
      </c>
      <c r="D22" s="2">
        <f t="shared" si="0"/>
        <v>11842.700000000012</v>
      </c>
      <c r="E22" s="5">
        <v>168828.2</v>
      </c>
      <c r="F22" s="5">
        <v>156985.5</v>
      </c>
      <c r="H22" s="16">
        <f t="shared" si="1"/>
        <v>0.34014190496667163</v>
      </c>
      <c r="I22" s="24">
        <f t="shared" si="1"/>
        <v>0.16844453272447793</v>
      </c>
      <c r="J22" s="24">
        <f t="shared" si="1"/>
        <v>0.15725956264817248</v>
      </c>
    </row>
    <row r="23" spans="3:10" x14ac:dyDescent="0.35">
      <c r="C23" s="2">
        <v>2018</v>
      </c>
      <c r="D23" s="27">
        <f t="shared" si="0"/>
        <v>-8698.5</v>
      </c>
      <c r="E23" s="5">
        <v>180012.7</v>
      </c>
      <c r="F23" s="5">
        <v>188711.2</v>
      </c>
      <c r="H23" s="18">
        <f t="shared" ref="H23:I25" si="2">(D23-D22)/D22</f>
        <v>-1.7345031116215046</v>
      </c>
      <c r="I23" s="24">
        <f t="shared" si="2"/>
        <v>6.6247818788567309E-2</v>
      </c>
      <c r="J23" s="24">
        <f t="shared" si="1"/>
        <v>0.20209318695038722</v>
      </c>
    </row>
    <row r="24" spans="3:10" x14ac:dyDescent="0.35">
      <c r="C24" s="2">
        <v>2019</v>
      </c>
      <c r="D24" s="27">
        <f t="shared" si="0"/>
        <v>-3044.3999999999942</v>
      </c>
      <c r="E24" s="5">
        <v>167683</v>
      </c>
      <c r="F24" s="5">
        <v>170727.4</v>
      </c>
      <c r="H24" s="18">
        <f t="shared" si="2"/>
        <v>-0.650008622176238</v>
      </c>
      <c r="I24" s="24">
        <f t="shared" si="2"/>
        <v>-6.849350073633699E-2</v>
      </c>
      <c r="J24" s="24">
        <f t="shared" ref="J24" si="3">(F24-F23)/F23</f>
        <v>-9.5298000330664087E-2</v>
      </c>
    </row>
    <row r="25" spans="3:10" x14ac:dyDescent="0.35">
      <c r="C25" s="2" t="s">
        <v>8</v>
      </c>
      <c r="D25" s="2">
        <f t="shared" si="0"/>
        <v>19183.199999999997</v>
      </c>
      <c r="E25" s="5">
        <v>90090.3</v>
      </c>
      <c r="F25" s="5">
        <v>70907.100000000006</v>
      </c>
      <c r="H25" s="18">
        <f t="shared" si="2"/>
        <v>-7.3011430823807757</v>
      </c>
      <c r="I25" s="24">
        <f t="shared" si="2"/>
        <v>-0.46273444535224201</v>
      </c>
      <c r="J25" s="24">
        <f t="shared" ref="J25" si="4">(F25-F24)/F24</f>
        <v>-0.58467650769589408</v>
      </c>
    </row>
    <row r="26" spans="3:10" x14ac:dyDescent="0.35">
      <c r="D26" s="28"/>
      <c r="H26" s="25" t="s">
        <v>60</v>
      </c>
      <c r="I26" s="26">
        <f>AVERAGE(I6:I24)</f>
        <v>6.3308543141821536E-2</v>
      </c>
      <c r="J26" s="26">
        <f>AVERAGE(J6:J24)</f>
        <v>0.11260913559683235</v>
      </c>
    </row>
    <row r="27" spans="3:10" x14ac:dyDescent="0.35">
      <c r="H27" s="25" t="s">
        <v>58</v>
      </c>
      <c r="I27" s="23">
        <f>MIN(I6:I24)</f>
        <v>-0.1496886594988775</v>
      </c>
      <c r="J27" s="23">
        <f>MIN(J6:J24)</f>
        <v>-0.25053232536593262</v>
      </c>
    </row>
    <row r="28" spans="3:10" x14ac:dyDescent="0.35">
      <c r="H28" s="25" t="s">
        <v>59</v>
      </c>
      <c r="I28" s="23">
        <f>MAX(I6:I24)</f>
        <v>0.35420993906102483</v>
      </c>
      <c r="J28" s="23">
        <f>MAX(J6:J24)</f>
        <v>0.73481135546383025</v>
      </c>
    </row>
    <row r="29" spans="3:10" x14ac:dyDescent="0.35">
      <c r="I29" s="15"/>
    </row>
    <row r="30" spans="3:10" x14ac:dyDescent="0.35">
      <c r="J30" s="29"/>
    </row>
  </sheetData>
  <mergeCells count="1">
    <mergeCell ref="H3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9"/>
  <sheetViews>
    <sheetView topLeftCell="B5" workbookViewId="0">
      <selection activeCell="K27" sqref="K27"/>
    </sheetView>
  </sheetViews>
  <sheetFormatPr defaultRowHeight="14.5" x14ac:dyDescent="0.35"/>
  <cols>
    <col min="3" max="3" width="15.36328125" bestFit="1" customWidth="1"/>
    <col min="5" max="5" width="9.6328125" bestFit="1" customWidth="1"/>
    <col min="8" max="8" width="9.54296875" customWidth="1"/>
  </cols>
  <sheetData>
    <row r="2" spans="3:14" x14ac:dyDescent="0.35">
      <c r="D2" t="s">
        <v>7</v>
      </c>
    </row>
    <row r="4" spans="3:14" ht="34.5" customHeight="1" x14ac:dyDescent="0.35">
      <c r="C4" s="4" t="s">
        <v>0</v>
      </c>
      <c r="D4" s="4" t="s">
        <v>4</v>
      </c>
      <c r="E4" s="4" t="s">
        <v>5</v>
      </c>
      <c r="F4" s="4" t="s">
        <v>6</v>
      </c>
      <c r="G4" s="7" t="s">
        <v>56</v>
      </c>
      <c r="H4" s="7" t="s">
        <v>57</v>
      </c>
    </row>
    <row r="5" spans="3:14" ht="15.5" x14ac:dyDescent="0.35">
      <c r="C5" s="2">
        <v>2000</v>
      </c>
      <c r="D5" s="3">
        <v>14366.6</v>
      </c>
      <c r="E5" s="3">
        <v>47757.4</v>
      </c>
      <c r="F5" s="2">
        <v>62124</v>
      </c>
      <c r="G5" s="1"/>
      <c r="H5" s="1"/>
      <c r="N5" s="38"/>
    </row>
    <row r="6" spans="3:14" x14ac:dyDescent="0.35">
      <c r="C6" s="2">
        <v>2001</v>
      </c>
      <c r="D6" s="2">
        <v>12621.6</v>
      </c>
      <c r="E6" s="2">
        <v>43701.599999999999</v>
      </c>
      <c r="F6" s="2">
        <v>56323.1</v>
      </c>
      <c r="G6" s="16">
        <f>(D6-D5)/D5</f>
        <v>-0.12146228056742722</v>
      </c>
      <c r="H6" s="16">
        <f>(E6-E5)/E5</f>
        <v>-8.492505873435327E-2</v>
      </c>
      <c r="N6" s="38"/>
    </row>
    <row r="7" spans="3:14" x14ac:dyDescent="0.35">
      <c r="C7" s="2">
        <v>2002</v>
      </c>
      <c r="D7" s="2">
        <v>12135.9</v>
      </c>
      <c r="E7" s="2">
        <v>44969.9</v>
      </c>
      <c r="F7" s="2">
        <v>57105.8</v>
      </c>
      <c r="G7" s="16">
        <f t="shared" ref="G7:G24" si="0">(D7-D6)/D6</f>
        <v>-3.8481650503898138E-2</v>
      </c>
      <c r="H7" s="16">
        <f t="shared" ref="H7:H24" si="1">(E7-E6)/E6</f>
        <v>2.9021820711369904E-2</v>
      </c>
      <c r="N7" s="38"/>
    </row>
    <row r="8" spans="3:14" x14ac:dyDescent="0.35">
      <c r="C8" s="2">
        <v>2003</v>
      </c>
      <c r="D8" s="2">
        <v>13643.7</v>
      </c>
      <c r="E8" s="2">
        <v>47390.8</v>
      </c>
      <c r="F8" s="2" t="s">
        <v>38</v>
      </c>
      <c r="G8" s="16">
        <f t="shared" si="0"/>
        <v>0.12424294860702553</v>
      </c>
      <c r="H8" s="16">
        <f t="shared" si="1"/>
        <v>5.3833786599481015E-2</v>
      </c>
      <c r="N8" s="38"/>
    </row>
    <row r="9" spans="3:14" x14ac:dyDescent="0.35">
      <c r="C9" s="2">
        <v>2004</v>
      </c>
      <c r="D9" s="2">
        <v>15645.3</v>
      </c>
      <c r="E9" s="2">
        <v>55939.3</v>
      </c>
      <c r="F9" s="2" t="s">
        <v>39</v>
      </c>
      <c r="G9" s="16">
        <f t="shared" si="0"/>
        <v>0.14670507267090294</v>
      </c>
      <c r="H9" s="16">
        <f t="shared" si="1"/>
        <v>0.1803831123340395</v>
      </c>
      <c r="N9" s="38"/>
    </row>
    <row r="10" spans="3:14" x14ac:dyDescent="0.35">
      <c r="C10" s="2">
        <v>2005</v>
      </c>
      <c r="D10" s="2">
        <v>19231.5</v>
      </c>
      <c r="E10" s="2">
        <v>66428.399999999994</v>
      </c>
      <c r="F10" s="2" t="s">
        <v>40</v>
      </c>
      <c r="G10" s="16">
        <f t="shared" si="0"/>
        <v>0.229218998676919</v>
      </c>
      <c r="H10" s="16">
        <f t="shared" si="1"/>
        <v>0.18750860307511877</v>
      </c>
      <c r="N10" s="38"/>
    </row>
    <row r="11" spans="3:14" x14ac:dyDescent="0.35">
      <c r="C11" s="2">
        <v>2006</v>
      </c>
      <c r="D11" s="2">
        <v>21209.4</v>
      </c>
      <c r="E11" s="2">
        <v>79589.2</v>
      </c>
      <c r="F11" s="2" t="s">
        <v>41</v>
      </c>
      <c r="G11" s="16">
        <f t="shared" si="0"/>
        <v>0.10284689181811099</v>
      </c>
      <c r="H11" s="16">
        <f t="shared" si="1"/>
        <v>0.19812008117010202</v>
      </c>
      <c r="N11" s="38"/>
    </row>
    <row r="12" spans="3:14" x14ac:dyDescent="0.35">
      <c r="C12" s="2">
        <v>2007</v>
      </c>
      <c r="D12" s="2">
        <v>22088.6</v>
      </c>
      <c r="E12" s="2">
        <v>92012.4</v>
      </c>
      <c r="F12" s="2" t="s">
        <v>42</v>
      </c>
      <c r="G12" s="16">
        <f t="shared" si="0"/>
        <v>4.1453317868492129E-2</v>
      </c>
      <c r="H12" s="16">
        <f t="shared" si="1"/>
        <v>0.15609153000658377</v>
      </c>
      <c r="N12" s="38"/>
    </row>
    <row r="13" spans="3:14" x14ac:dyDescent="0.35">
      <c r="C13" s="2">
        <v>2008</v>
      </c>
      <c r="D13" s="2">
        <v>29126.2</v>
      </c>
      <c r="E13" s="2">
        <v>107894.2</v>
      </c>
      <c r="F13" s="2" t="s">
        <v>43</v>
      </c>
      <c r="G13" s="16">
        <f t="shared" si="0"/>
        <v>0.31860778863305067</v>
      </c>
      <c r="H13" s="16">
        <f t="shared" si="1"/>
        <v>0.17260499671783372</v>
      </c>
      <c r="N13" s="38"/>
    </row>
    <row r="14" spans="3:14" x14ac:dyDescent="0.35">
      <c r="C14" s="2">
        <v>2009</v>
      </c>
      <c r="D14" s="2">
        <v>19018.3</v>
      </c>
      <c r="E14" s="2">
        <v>97491.7</v>
      </c>
      <c r="F14" s="2" t="s">
        <v>44</v>
      </c>
      <c r="G14" s="16">
        <f t="shared" si="0"/>
        <v>-0.3470380619510956</v>
      </c>
      <c r="H14" s="16">
        <f t="shared" si="1"/>
        <v>-9.6413894352059701E-2</v>
      </c>
      <c r="N14" s="38"/>
    </row>
    <row r="15" spans="3:14" x14ac:dyDescent="0.35">
      <c r="C15" s="2">
        <v>2010</v>
      </c>
      <c r="D15" s="2">
        <v>28039.599999999999</v>
      </c>
      <c r="E15" s="2">
        <v>129739.4</v>
      </c>
      <c r="F15" s="2" t="s">
        <v>45</v>
      </c>
      <c r="G15" s="16">
        <f t="shared" si="0"/>
        <v>0.47434839076047802</v>
      </c>
      <c r="H15" s="17">
        <f t="shared" si="1"/>
        <v>0.33077379920547079</v>
      </c>
      <c r="N15" s="38"/>
    </row>
    <row r="16" spans="3:14" x14ac:dyDescent="0.35">
      <c r="C16" s="2">
        <v>2011</v>
      </c>
      <c r="D16" s="2">
        <v>41477.1</v>
      </c>
      <c r="E16" s="2">
        <v>162019.5</v>
      </c>
      <c r="F16" s="2" t="s">
        <v>46</v>
      </c>
      <c r="G16" s="17">
        <f t="shared" si="0"/>
        <v>0.47923294198205396</v>
      </c>
      <c r="H16" s="16">
        <f t="shared" si="1"/>
        <v>0.24880722432815325</v>
      </c>
      <c r="N16" s="38"/>
    </row>
    <row r="17" spans="3:14" x14ac:dyDescent="0.35">
      <c r="C17" s="2">
        <v>2012</v>
      </c>
      <c r="D17" s="2">
        <v>36977.199999999997</v>
      </c>
      <c r="E17" s="2">
        <v>153054.6</v>
      </c>
      <c r="F17" s="2" t="s">
        <v>47</v>
      </c>
      <c r="G17" s="16">
        <f t="shared" si="0"/>
        <v>-0.10849119152496201</v>
      </c>
      <c r="H17" s="16">
        <f t="shared" si="1"/>
        <v>-5.5332228528047513E-2</v>
      </c>
      <c r="N17" s="38"/>
    </row>
    <row r="18" spans="3:14" x14ac:dyDescent="0.35">
      <c r="C18" s="2">
        <v>2013</v>
      </c>
      <c r="D18" s="2">
        <v>32633.200000000001</v>
      </c>
      <c r="E18" s="2">
        <v>149918.70000000001</v>
      </c>
      <c r="F18" s="2" t="s">
        <v>48</v>
      </c>
      <c r="G18" s="16">
        <f t="shared" si="0"/>
        <v>-0.11747779712904159</v>
      </c>
      <c r="H18" s="16">
        <f t="shared" si="1"/>
        <v>-2.0488766753825067E-2</v>
      </c>
      <c r="N18" s="38"/>
    </row>
    <row r="19" spans="3:14" x14ac:dyDescent="0.35">
      <c r="C19" s="2">
        <v>2014</v>
      </c>
      <c r="D19" s="2">
        <v>30331.9</v>
      </c>
      <c r="E19" s="2">
        <v>145960.70000000001</v>
      </c>
      <c r="F19" s="2" t="s">
        <v>49</v>
      </c>
      <c r="G19" s="16">
        <f t="shared" si="0"/>
        <v>-7.0520206415552233E-2</v>
      </c>
      <c r="H19" s="16">
        <f t="shared" si="1"/>
        <v>-2.6400975995656311E-2</v>
      </c>
      <c r="N19" s="38"/>
    </row>
    <row r="20" spans="3:14" x14ac:dyDescent="0.35">
      <c r="C20" s="2">
        <v>2015</v>
      </c>
      <c r="D20" s="2">
        <v>18669.900000000001</v>
      </c>
      <c r="E20" s="2">
        <v>131723.4</v>
      </c>
      <c r="F20" s="2" t="s">
        <v>50</v>
      </c>
      <c r="G20" s="18">
        <f t="shared" si="0"/>
        <v>-0.38447970618391858</v>
      </c>
      <c r="H20" s="18">
        <f t="shared" si="1"/>
        <v>-9.7542009595733753E-2</v>
      </c>
      <c r="N20" s="38"/>
    </row>
    <row r="21" spans="3:14" x14ac:dyDescent="0.35">
      <c r="C21" s="2">
        <v>2016</v>
      </c>
      <c r="D21" s="2">
        <v>13105.3</v>
      </c>
      <c r="E21" s="2">
        <v>131384.4</v>
      </c>
      <c r="F21" s="2" t="s">
        <v>51</v>
      </c>
      <c r="G21" s="16">
        <f t="shared" si="0"/>
        <v>-0.2980519445738864</v>
      </c>
      <c r="H21" s="16">
        <f t="shared" si="1"/>
        <v>-2.5735746268316794E-3</v>
      </c>
      <c r="N21" s="38"/>
    </row>
    <row r="22" spans="3:14" x14ac:dyDescent="0.35">
      <c r="C22" s="2">
        <v>2017</v>
      </c>
      <c r="D22" s="2">
        <v>15744.4</v>
      </c>
      <c r="E22" s="2">
        <v>153083.79999999999</v>
      </c>
      <c r="F22" s="2" t="s">
        <v>52</v>
      </c>
      <c r="G22" s="16">
        <f t="shared" si="0"/>
        <v>0.20137654231494131</v>
      </c>
      <c r="H22" s="16">
        <f t="shared" si="1"/>
        <v>0.16515963843500442</v>
      </c>
      <c r="N22" s="38"/>
    </row>
    <row r="23" spans="3:14" x14ac:dyDescent="0.35">
      <c r="C23" s="2">
        <v>2018</v>
      </c>
      <c r="D23" s="2">
        <v>17171.7</v>
      </c>
      <c r="E23" s="2">
        <v>162841</v>
      </c>
      <c r="F23" s="2" t="s">
        <v>53</v>
      </c>
      <c r="G23" s="16">
        <f t="shared" si="0"/>
        <v>9.0654454917304006E-2</v>
      </c>
      <c r="H23" s="16">
        <f t="shared" si="1"/>
        <v>6.3737639123147005E-2</v>
      </c>
      <c r="N23" s="38"/>
    </row>
    <row r="24" spans="3:14" x14ac:dyDescent="0.35">
      <c r="C24" s="2">
        <v>2019</v>
      </c>
      <c r="D24" s="2">
        <v>11789.3</v>
      </c>
      <c r="E24" s="2">
        <v>155893.70000000001</v>
      </c>
      <c r="F24" s="2" t="s">
        <v>54</v>
      </c>
      <c r="G24" s="16">
        <f t="shared" si="0"/>
        <v>-0.31344596050478413</v>
      </c>
      <c r="H24" s="16">
        <f t="shared" si="1"/>
        <v>-4.2663088534214286E-2</v>
      </c>
      <c r="N24" s="38"/>
    </row>
    <row r="25" spans="3:14" x14ac:dyDescent="0.35">
      <c r="C25" s="2" t="s">
        <v>8</v>
      </c>
      <c r="D25" s="2">
        <v>4647.5</v>
      </c>
      <c r="E25" s="2">
        <v>85442.8</v>
      </c>
      <c r="F25" s="2" t="s">
        <v>55</v>
      </c>
      <c r="G25" s="1"/>
      <c r="H25" s="1"/>
      <c r="N25" s="38"/>
    </row>
    <row r="26" spans="3:14" x14ac:dyDescent="0.35">
      <c r="F26" s="21" t="s">
        <v>59</v>
      </c>
      <c r="G26" s="23">
        <f>MAX(G6:G24)</f>
        <v>0.47923294198205396</v>
      </c>
      <c r="H26" s="23">
        <f>MAX(H6:H24)</f>
        <v>0.33077379920547079</v>
      </c>
    </row>
    <row r="27" spans="3:14" x14ac:dyDescent="0.35">
      <c r="C27" t="s">
        <v>25</v>
      </c>
      <c r="F27" s="21" t="s">
        <v>58</v>
      </c>
      <c r="G27" s="23">
        <f>MIN(G6:G24)</f>
        <v>-0.38447970618391858</v>
      </c>
      <c r="H27" s="23">
        <f>MIN(H6:H24)</f>
        <v>-9.7542009595733753E-2</v>
      </c>
    </row>
    <row r="28" spans="3:14" x14ac:dyDescent="0.35">
      <c r="F28" s="21" t="s">
        <v>61</v>
      </c>
      <c r="G28" s="23">
        <f>AVERAGE(G6:G24)</f>
        <v>2.1538870994458569E-2</v>
      </c>
      <c r="H28" s="23">
        <f>AVERAGE(H6:H24)</f>
        <v>7.1563296557135905E-2</v>
      </c>
    </row>
    <row r="29" spans="3:14" x14ac:dyDescent="0.35">
      <c r="F29" s="34"/>
      <c r="G29" s="34"/>
      <c r="H29" s="3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G36"/>
  <sheetViews>
    <sheetView zoomScale="58" zoomScaleNormal="58" workbookViewId="0">
      <selection activeCell="J10" sqref="J10"/>
    </sheetView>
  </sheetViews>
  <sheetFormatPr defaultRowHeight="14.5" x14ac:dyDescent="0.35"/>
  <cols>
    <col min="6" max="6" width="10.453125" customWidth="1"/>
    <col min="7" max="7" width="13.1796875" customWidth="1"/>
    <col min="13" max="13" width="10.6328125" bestFit="1" customWidth="1"/>
    <col min="14" max="14" width="13.26953125" customWidth="1"/>
    <col min="19" max="19" width="12.453125" bestFit="1" customWidth="1"/>
    <col min="20" max="20" width="13.26953125" bestFit="1" customWidth="1"/>
    <col min="28" max="28" width="12.26953125" bestFit="1" customWidth="1"/>
    <col min="29" max="29" width="15" bestFit="1" customWidth="1"/>
    <col min="30" max="30" width="17.54296875" customWidth="1"/>
    <col min="31" max="31" width="12.26953125" bestFit="1" customWidth="1"/>
    <col min="32" max="32" width="14.36328125" customWidth="1"/>
    <col min="33" max="33" width="18" customWidth="1"/>
  </cols>
  <sheetData>
    <row r="2" spans="4:33" x14ac:dyDescent="0.35">
      <c r="E2" s="8" t="s">
        <v>30</v>
      </c>
      <c r="L2" s="8" t="s">
        <v>31</v>
      </c>
      <c r="Q2" s="8" t="s">
        <v>35</v>
      </c>
    </row>
    <row r="3" spans="4:33" x14ac:dyDescent="0.35">
      <c r="E3" t="s">
        <v>28</v>
      </c>
      <c r="L3" t="s">
        <v>28</v>
      </c>
      <c r="AA3" s="32" t="s">
        <v>15</v>
      </c>
      <c r="AB3" s="31">
        <v>2019</v>
      </c>
      <c r="AC3" s="31"/>
      <c r="AD3" s="31"/>
      <c r="AE3" s="31">
        <v>2020</v>
      </c>
      <c r="AF3" s="31"/>
      <c r="AG3" s="31"/>
    </row>
    <row r="4" spans="4:33" ht="37.5" customHeight="1" x14ac:dyDescent="0.35">
      <c r="D4" s="4" t="s">
        <v>15</v>
      </c>
      <c r="E4" s="4" t="s">
        <v>16</v>
      </c>
      <c r="F4" s="7" t="s">
        <v>17</v>
      </c>
      <c r="G4" s="7" t="s">
        <v>18</v>
      </c>
      <c r="H4" s="4" t="s">
        <v>19</v>
      </c>
      <c r="K4" s="4" t="s">
        <v>15</v>
      </c>
      <c r="L4" s="4" t="s">
        <v>16</v>
      </c>
      <c r="M4" s="7" t="s">
        <v>17</v>
      </c>
      <c r="N4" s="7" t="s">
        <v>18</v>
      </c>
      <c r="O4" s="4" t="s">
        <v>19</v>
      </c>
      <c r="Q4" s="4" t="s">
        <v>15</v>
      </c>
      <c r="R4" s="4" t="s">
        <v>16</v>
      </c>
      <c r="S4" s="7" t="s">
        <v>17</v>
      </c>
      <c r="T4" s="7" t="s">
        <v>18</v>
      </c>
      <c r="U4" s="4" t="s">
        <v>19</v>
      </c>
      <c r="AA4" s="32"/>
      <c r="AB4" s="4" t="s">
        <v>16</v>
      </c>
      <c r="AC4" s="7" t="s">
        <v>17</v>
      </c>
      <c r="AD4" s="7" t="s">
        <v>18</v>
      </c>
      <c r="AE4" s="4" t="s">
        <v>16</v>
      </c>
      <c r="AF4" s="7" t="s">
        <v>17</v>
      </c>
      <c r="AG4" s="7" t="s">
        <v>18</v>
      </c>
    </row>
    <row r="5" spans="4:33" x14ac:dyDescent="0.35">
      <c r="D5" s="2" t="s">
        <v>9</v>
      </c>
      <c r="E5" s="2">
        <v>295.89999999999998</v>
      </c>
      <c r="F5" s="2">
        <v>10732.7</v>
      </c>
      <c r="G5" s="2">
        <v>1787.3</v>
      </c>
      <c r="H5" s="2">
        <v>12815.9</v>
      </c>
      <c r="K5" s="2" t="s">
        <v>9</v>
      </c>
      <c r="L5" s="2">
        <v>281.7</v>
      </c>
      <c r="M5" s="2">
        <v>10402.799999999999</v>
      </c>
      <c r="N5" s="2">
        <v>2212.4</v>
      </c>
      <c r="O5" s="2">
        <f>SUM(L5:N5)</f>
        <v>12896.9</v>
      </c>
      <c r="Q5" s="2" t="s">
        <v>9</v>
      </c>
      <c r="R5" s="14">
        <f>((E5-L5)/L5)*100</f>
        <v>5.0408235711750047</v>
      </c>
      <c r="S5" s="14">
        <f>((F5-M5)/M5)*100</f>
        <v>3.1712615834198625</v>
      </c>
      <c r="T5" s="14">
        <f>((G5-N5)/N5)*100</f>
        <v>-19.214427770746706</v>
      </c>
      <c r="U5" s="14">
        <f>((H5-O5)/O5)*100</f>
        <v>-0.62805790538811657</v>
      </c>
      <c r="AA5" s="2" t="s">
        <v>9</v>
      </c>
      <c r="AB5" s="2">
        <v>281.7</v>
      </c>
      <c r="AC5" s="2">
        <v>10402.799999999999</v>
      </c>
      <c r="AD5" s="2">
        <v>2212.4</v>
      </c>
      <c r="AE5" s="2">
        <v>295.89999999999998</v>
      </c>
      <c r="AF5" s="2">
        <v>10732.7</v>
      </c>
      <c r="AG5" s="2">
        <v>1787.3</v>
      </c>
    </row>
    <row r="6" spans="4:33" x14ac:dyDescent="0.35">
      <c r="D6" s="2" t="s">
        <v>10</v>
      </c>
      <c r="E6" s="2">
        <v>299</v>
      </c>
      <c r="F6" s="2">
        <v>11143.9</v>
      </c>
      <c r="G6" s="2">
        <v>1812.9</v>
      </c>
      <c r="H6" s="2">
        <v>13255.8</v>
      </c>
      <c r="I6" s="15">
        <f>(H6-H5)/H5</f>
        <v>3.4324549973080286E-2</v>
      </c>
      <c r="K6" s="2" t="s">
        <v>10</v>
      </c>
      <c r="L6" s="2">
        <v>233.2</v>
      </c>
      <c r="M6" s="2">
        <v>9705.9</v>
      </c>
      <c r="N6" s="2">
        <v>1798.7</v>
      </c>
      <c r="O6" s="2">
        <f t="shared" ref="O6:O10" si="0">SUM(L6:N6)</f>
        <v>11737.800000000001</v>
      </c>
      <c r="Q6" s="2" t="s">
        <v>10</v>
      </c>
      <c r="R6" s="14">
        <f t="shared" ref="R6:R10" si="1">((E6-L6)/L6)*100</f>
        <v>28.216123499142377</v>
      </c>
      <c r="S6" s="14">
        <f t="shared" ref="S6:S10" si="2">((F6-M6)/M6)*100</f>
        <v>14.815730638065508</v>
      </c>
      <c r="T6" s="14">
        <f t="shared" ref="T6:T10" si="3">((G6-N6)/N6)*100</f>
        <v>0.78945905376105219</v>
      </c>
      <c r="U6" s="14">
        <f t="shared" ref="U6:U10" si="4">((H6-O6)/O6)*100</f>
        <v>12.932576803148784</v>
      </c>
      <c r="AA6" s="2" t="s">
        <v>10</v>
      </c>
      <c r="AB6" s="2">
        <v>233.2</v>
      </c>
      <c r="AC6" s="2">
        <v>9705.9</v>
      </c>
      <c r="AD6" s="2">
        <v>1798.7</v>
      </c>
      <c r="AE6" s="2">
        <v>299</v>
      </c>
      <c r="AF6" s="2">
        <v>11143.9</v>
      </c>
      <c r="AG6" s="2">
        <v>1812.9</v>
      </c>
    </row>
    <row r="7" spans="4:33" x14ac:dyDescent="0.35">
      <c r="D7" s="2" t="s">
        <v>11</v>
      </c>
      <c r="E7" s="2">
        <v>315.10000000000002</v>
      </c>
      <c r="F7" s="2">
        <v>11119.3</v>
      </c>
      <c r="G7" s="2">
        <v>1980.2</v>
      </c>
      <c r="H7" s="2">
        <v>13414.6</v>
      </c>
      <c r="I7" s="15">
        <f t="shared" ref="I7:I10" si="5">(H7-H6)/H6</f>
        <v>1.1979661732977346E-2</v>
      </c>
      <c r="K7" s="2" t="s">
        <v>11</v>
      </c>
      <c r="L7" s="2">
        <v>269.39999999999998</v>
      </c>
      <c r="M7" s="2">
        <v>10732.2</v>
      </c>
      <c r="N7" s="2">
        <v>2368.8000000000002</v>
      </c>
      <c r="O7" s="2">
        <f t="shared" si="0"/>
        <v>13370.400000000001</v>
      </c>
      <c r="Q7" s="2" t="s">
        <v>11</v>
      </c>
      <c r="R7" s="14">
        <f t="shared" si="1"/>
        <v>16.963622865627336</v>
      </c>
      <c r="S7" s="14">
        <f t="shared" si="2"/>
        <v>3.6069025921991624</v>
      </c>
      <c r="T7" s="14">
        <f t="shared" si="3"/>
        <v>-16.404930766632901</v>
      </c>
      <c r="U7" s="14">
        <f t="shared" si="4"/>
        <v>0.33058098486207521</v>
      </c>
      <c r="AA7" s="2" t="s">
        <v>11</v>
      </c>
      <c r="AB7" s="2">
        <v>269.39999999999998</v>
      </c>
      <c r="AC7" s="2">
        <v>10732.2</v>
      </c>
      <c r="AD7" s="2">
        <v>2368.8000000000002</v>
      </c>
      <c r="AE7" s="2">
        <v>315.10000000000002</v>
      </c>
      <c r="AF7" s="2">
        <v>11119.3</v>
      </c>
      <c r="AG7" s="2">
        <v>1980.2</v>
      </c>
    </row>
    <row r="8" spans="4:33" x14ac:dyDescent="0.35">
      <c r="D8" s="2" t="s">
        <v>12</v>
      </c>
      <c r="E8" s="2">
        <v>283.89999999999998</v>
      </c>
      <c r="F8" s="2">
        <v>9772.9</v>
      </c>
      <c r="G8" s="2">
        <v>1542.4</v>
      </c>
      <c r="H8" s="2">
        <v>11599.2</v>
      </c>
      <c r="I8" s="15">
        <f t="shared" si="5"/>
        <v>-0.13533016265859582</v>
      </c>
      <c r="K8" s="2" t="s">
        <v>12</v>
      </c>
      <c r="L8" s="2">
        <v>250.8</v>
      </c>
      <c r="M8" s="2">
        <v>9931.9</v>
      </c>
      <c r="N8" s="2">
        <v>2197.3000000000002</v>
      </c>
      <c r="O8" s="2">
        <f t="shared" si="0"/>
        <v>12380</v>
      </c>
      <c r="Q8" s="2" t="s">
        <v>12</v>
      </c>
      <c r="R8" s="14">
        <f t="shared" si="1"/>
        <v>13.197767145135552</v>
      </c>
      <c r="S8" s="14">
        <f t="shared" si="2"/>
        <v>-1.6009021435979018</v>
      </c>
      <c r="T8" s="14">
        <f t="shared" si="3"/>
        <v>-29.804760387748601</v>
      </c>
      <c r="U8" s="14">
        <f t="shared" si="4"/>
        <v>-6.3069466882067795</v>
      </c>
      <c r="AA8" s="2" t="s">
        <v>12</v>
      </c>
      <c r="AB8" s="2">
        <v>250.8</v>
      </c>
      <c r="AC8" s="2">
        <v>9931.9</v>
      </c>
      <c r="AD8" s="2">
        <v>2197.3000000000002</v>
      </c>
      <c r="AE8" s="2">
        <v>283.89999999999998</v>
      </c>
      <c r="AF8" s="2">
        <v>9772.9</v>
      </c>
      <c r="AG8" s="2">
        <v>1542.4</v>
      </c>
    </row>
    <row r="9" spans="4:33" x14ac:dyDescent="0.35">
      <c r="D9" s="2" t="s">
        <v>13</v>
      </c>
      <c r="E9" s="2">
        <v>235.5</v>
      </c>
      <c r="F9" s="2">
        <v>8331</v>
      </c>
      <c r="G9" s="2">
        <v>1327.2</v>
      </c>
      <c r="H9" s="2">
        <v>9893.7000000000007</v>
      </c>
      <c r="I9" s="15">
        <f t="shared" si="5"/>
        <v>-0.14703600248292986</v>
      </c>
      <c r="K9" s="2" t="s">
        <v>13</v>
      </c>
      <c r="L9" s="2">
        <v>316.3</v>
      </c>
      <c r="M9" s="2">
        <v>11218.1</v>
      </c>
      <c r="N9" s="2">
        <v>2163.3000000000002</v>
      </c>
      <c r="O9" s="2">
        <f t="shared" si="0"/>
        <v>13697.7</v>
      </c>
      <c r="Q9" s="2" t="s">
        <v>13</v>
      </c>
      <c r="R9" s="14">
        <f t="shared" si="1"/>
        <v>-25.545368321214042</v>
      </c>
      <c r="S9" s="14">
        <f t="shared" si="2"/>
        <v>-25.736087216195259</v>
      </c>
      <c r="T9" s="14">
        <f t="shared" si="3"/>
        <v>-38.649285813340732</v>
      </c>
      <c r="U9" s="14">
        <f t="shared" si="4"/>
        <v>-27.771085656716089</v>
      </c>
      <c r="AA9" s="2" t="s">
        <v>13</v>
      </c>
      <c r="AB9" s="2">
        <v>316.3</v>
      </c>
      <c r="AC9" s="2">
        <v>11218.1</v>
      </c>
      <c r="AD9" s="2">
        <v>2163.3000000000002</v>
      </c>
      <c r="AE9" s="2">
        <v>235.5</v>
      </c>
      <c r="AF9" s="2">
        <v>8331</v>
      </c>
      <c r="AG9" s="2">
        <v>1327.2</v>
      </c>
    </row>
    <row r="10" spans="4:33" x14ac:dyDescent="0.35">
      <c r="D10" s="2" t="s">
        <v>14</v>
      </c>
      <c r="E10" s="2">
        <v>281.3</v>
      </c>
      <c r="F10" s="2">
        <v>9648.4</v>
      </c>
      <c r="G10" s="2">
        <v>1510.3</v>
      </c>
      <c r="H10" s="2">
        <v>11440</v>
      </c>
      <c r="I10" s="15">
        <f t="shared" si="5"/>
        <v>0.15629137734113618</v>
      </c>
      <c r="K10" s="2" t="s">
        <v>14</v>
      </c>
      <c r="L10" s="2">
        <v>208.5</v>
      </c>
      <c r="M10" s="2">
        <v>9021.4</v>
      </c>
      <c r="N10" s="2">
        <v>1819.3</v>
      </c>
      <c r="O10" s="2">
        <f t="shared" si="0"/>
        <v>11049.199999999999</v>
      </c>
      <c r="Q10" s="2" t="s">
        <v>14</v>
      </c>
      <c r="R10" s="14">
        <f t="shared" si="1"/>
        <v>34.916067146282984</v>
      </c>
      <c r="S10" s="14">
        <f t="shared" si="2"/>
        <v>6.9501407763761724</v>
      </c>
      <c r="T10" s="14">
        <f t="shared" si="3"/>
        <v>-16.984554498983126</v>
      </c>
      <c r="U10" s="14">
        <f t="shared" si="4"/>
        <v>3.5369076494225928</v>
      </c>
      <c r="AA10" s="2" t="s">
        <v>14</v>
      </c>
      <c r="AB10" s="2">
        <v>208.5</v>
      </c>
      <c r="AC10" s="2">
        <v>9021.4</v>
      </c>
      <c r="AD10" s="2">
        <v>1819.3</v>
      </c>
      <c r="AE10" s="2">
        <v>281.3</v>
      </c>
      <c r="AF10" s="2">
        <v>9648.4</v>
      </c>
      <c r="AG10" s="2">
        <v>1510.3</v>
      </c>
    </row>
    <row r="11" spans="4:33" x14ac:dyDescent="0.35">
      <c r="D11" s="10" t="s">
        <v>25</v>
      </c>
      <c r="I11" s="15">
        <f>AVERAGE(I6:I10)</f>
        <v>-1.5954115218866371E-2</v>
      </c>
      <c r="K11" s="10" t="s">
        <v>25</v>
      </c>
      <c r="Q11" s="10" t="s">
        <v>25</v>
      </c>
    </row>
    <row r="13" spans="4:33" x14ac:dyDescent="0.35">
      <c r="K13" s="13" t="s">
        <v>36</v>
      </c>
      <c r="P13" s="13" t="s">
        <v>37</v>
      </c>
      <c r="U13" s="8" t="s">
        <v>35</v>
      </c>
    </row>
    <row r="14" spans="4:33" ht="43.5" x14ac:dyDescent="0.35">
      <c r="D14" s="4" t="s">
        <v>15</v>
      </c>
      <c r="E14" s="4" t="s">
        <v>16</v>
      </c>
      <c r="F14" s="7" t="s">
        <v>17</v>
      </c>
      <c r="G14" s="7" t="s">
        <v>21</v>
      </c>
      <c r="H14" s="4" t="s">
        <v>20</v>
      </c>
      <c r="I14" s="4" t="s">
        <v>19</v>
      </c>
      <c r="K14" s="4" t="s">
        <v>15</v>
      </c>
      <c r="L14" s="7" t="s">
        <v>4</v>
      </c>
      <c r="M14" s="7" t="s">
        <v>5</v>
      </c>
      <c r="N14" s="4" t="s">
        <v>19</v>
      </c>
      <c r="P14" s="4" t="s">
        <v>15</v>
      </c>
      <c r="Q14" s="7" t="s">
        <v>4</v>
      </c>
      <c r="R14" s="7" t="s">
        <v>5</v>
      </c>
      <c r="S14" s="4" t="s">
        <v>19</v>
      </c>
      <c r="U14" s="4" t="s">
        <v>15</v>
      </c>
      <c r="V14" s="4" t="s">
        <v>4</v>
      </c>
      <c r="W14" s="7" t="s">
        <v>5</v>
      </c>
      <c r="X14" s="4" t="s">
        <v>19</v>
      </c>
    </row>
    <row r="15" spans="4:33" x14ac:dyDescent="0.35">
      <c r="D15" s="6">
        <v>2000</v>
      </c>
      <c r="E15" s="6"/>
      <c r="F15" s="6"/>
      <c r="G15" s="6"/>
      <c r="H15" s="6"/>
      <c r="I15" s="6"/>
      <c r="K15" s="2" t="s">
        <v>9</v>
      </c>
      <c r="L15" s="2">
        <v>816.1</v>
      </c>
      <c r="M15" s="2">
        <v>12815.9</v>
      </c>
      <c r="N15" s="2">
        <f>L15+M15</f>
        <v>13632</v>
      </c>
      <c r="P15" s="2" t="s">
        <v>9</v>
      </c>
      <c r="Q15" s="2">
        <v>1131.3</v>
      </c>
      <c r="R15" s="2">
        <v>12896.8</v>
      </c>
      <c r="S15" s="2">
        <f>Q15+R15</f>
        <v>14028.099999999999</v>
      </c>
      <c r="U15" s="2" t="s">
        <v>9</v>
      </c>
      <c r="V15" s="14">
        <f>((L15-Q15)/Q15)*100</f>
        <v>-27.861751966763894</v>
      </c>
      <c r="W15" s="14">
        <f>((M15-R15)/R15)*100</f>
        <v>-0.62728738911977888</v>
      </c>
      <c r="X15" s="14">
        <f>((N15-S15)/S15)*100</f>
        <v>-2.8236183089655662</v>
      </c>
    </row>
    <row r="16" spans="4:33" x14ac:dyDescent="0.35">
      <c r="D16" s="6">
        <v>2001</v>
      </c>
      <c r="E16" s="6"/>
      <c r="F16" s="6"/>
      <c r="G16" s="6"/>
      <c r="H16" s="6"/>
      <c r="I16" s="6"/>
      <c r="K16" s="2" t="s">
        <v>10</v>
      </c>
      <c r="L16" s="2">
        <v>805</v>
      </c>
      <c r="M16" s="2">
        <v>13255.9</v>
      </c>
      <c r="N16" s="2">
        <f t="shared" ref="N16:N21" si="6">L16+M16</f>
        <v>14060.9</v>
      </c>
      <c r="P16" s="2" t="s">
        <v>10</v>
      </c>
      <c r="Q16" s="2">
        <v>1050.8</v>
      </c>
      <c r="R16" s="2">
        <v>11737.8</v>
      </c>
      <c r="S16" s="2">
        <f t="shared" ref="S16:S21" si="7">Q16+R16</f>
        <v>12788.599999999999</v>
      </c>
      <c r="U16" s="2" t="s">
        <v>10</v>
      </c>
      <c r="V16" s="14">
        <f t="shared" ref="V16:V21" si="8">((L16-Q16)/Q16)*100</f>
        <v>-23.391701560715642</v>
      </c>
      <c r="W16" s="20">
        <f t="shared" ref="W16:W21" si="9">((M16-R16)/R16)*100</f>
        <v>12.933428751554811</v>
      </c>
      <c r="X16" s="14">
        <f t="shared" ref="X16:X21" si="10">((N16-S16)/S16)*100</f>
        <v>9.9487043147803611</v>
      </c>
    </row>
    <row r="17" spans="4:24" x14ac:dyDescent="0.35">
      <c r="D17" s="6">
        <v>2002</v>
      </c>
      <c r="E17" s="6"/>
      <c r="F17" s="6"/>
      <c r="G17" s="6"/>
      <c r="H17" s="6"/>
      <c r="I17" s="6"/>
      <c r="K17" s="2" t="s">
        <v>11</v>
      </c>
      <c r="L17" s="2">
        <v>653.29999999999995</v>
      </c>
      <c r="M17" s="2">
        <v>13414.6</v>
      </c>
      <c r="N17" s="2">
        <f t="shared" si="6"/>
        <v>14067.9</v>
      </c>
      <c r="P17" s="2" t="s">
        <v>11</v>
      </c>
      <c r="Q17" s="2">
        <v>1077.4000000000001</v>
      </c>
      <c r="R17" s="2">
        <v>13370.4</v>
      </c>
      <c r="S17" s="2">
        <f t="shared" si="7"/>
        <v>14447.8</v>
      </c>
      <c r="U17" s="2" t="s">
        <v>11</v>
      </c>
      <c r="V17" s="14">
        <f t="shared" si="8"/>
        <v>-39.363281975125311</v>
      </c>
      <c r="W17" s="14">
        <f t="shared" si="9"/>
        <v>0.33058098486208887</v>
      </c>
      <c r="X17" s="14">
        <f t="shared" si="10"/>
        <v>-2.6294660778803669</v>
      </c>
    </row>
    <row r="18" spans="4:24" x14ac:dyDescent="0.35">
      <c r="D18" s="6">
        <v>2003</v>
      </c>
      <c r="E18" s="6"/>
      <c r="F18" s="6"/>
      <c r="G18" s="6"/>
      <c r="H18" s="6"/>
      <c r="I18" s="6"/>
      <c r="K18" s="2" t="s">
        <v>12</v>
      </c>
      <c r="L18" s="2">
        <v>563.9</v>
      </c>
      <c r="M18" s="2">
        <v>11599.2</v>
      </c>
      <c r="N18" s="2">
        <f t="shared" si="6"/>
        <v>12163.1</v>
      </c>
      <c r="P18" s="2" t="s">
        <v>12</v>
      </c>
      <c r="Q18" s="2">
        <v>688.1</v>
      </c>
      <c r="R18" s="2">
        <v>12380</v>
      </c>
      <c r="S18" s="2">
        <f t="shared" si="7"/>
        <v>13068.1</v>
      </c>
      <c r="U18" s="2" t="s">
        <v>12</v>
      </c>
      <c r="V18" s="20">
        <f t="shared" si="8"/>
        <v>-18.049702078186318</v>
      </c>
      <c r="W18" s="14">
        <f t="shared" si="9"/>
        <v>-6.3069466882067795</v>
      </c>
      <c r="X18" s="14">
        <f t="shared" si="10"/>
        <v>-6.9252607494586043</v>
      </c>
    </row>
    <row r="19" spans="4:24" x14ac:dyDescent="0.35">
      <c r="D19" s="6">
        <v>2004</v>
      </c>
      <c r="E19" s="6"/>
      <c r="F19" s="6"/>
      <c r="G19" s="6"/>
      <c r="H19" s="6"/>
      <c r="I19" s="6"/>
      <c r="K19" s="2" t="s">
        <v>13</v>
      </c>
      <c r="L19" s="2">
        <v>560.6</v>
      </c>
      <c r="M19" s="2">
        <v>9893.7000000000007</v>
      </c>
      <c r="N19" s="2">
        <f t="shared" si="6"/>
        <v>10454.300000000001</v>
      </c>
      <c r="P19" s="2" t="s">
        <v>13</v>
      </c>
      <c r="Q19" s="2">
        <v>1054.2</v>
      </c>
      <c r="R19" s="2">
        <v>13697.6</v>
      </c>
      <c r="S19" s="2">
        <f t="shared" si="7"/>
        <v>14751.800000000001</v>
      </c>
      <c r="U19" s="2" t="s">
        <v>13</v>
      </c>
      <c r="V19" s="14">
        <f t="shared" si="8"/>
        <v>-46.82223487004363</v>
      </c>
      <c r="W19" s="19">
        <f t="shared" si="9"/>
        <v>-27.770558345987617</v>
      </c>
      <c r="X19" s="14">
        <f t="shared" si="10"/>
        <v>-29.13203812416112</v>
      </c>
    </row>
    <row r="20" spans="4:24" x14ac:dyDescent="0.35">
      <c r="D20" s="6">
        <v>2005</v>
      </c>
      <c r="E20" s="6"/>
      <c r="F20" s="6"/>
      <c r="G20" s="6"/>
      <c r="H20" s="6"/>
      <c r="I20" s="6"/>
      <c r="K20" s="2" t="s">
        <v>14</v>
      </c>
      <c r="L20" s="2">
        <v>569.29999999999995</v>
      </c>
      <c r="M20" s="2">
        <v>11440</v>
      </c>
      <c r="N20" s="2">
        <f t="shared" si="6"/>
        <v>12009.3</v>
      </c>
      <c r="P20" s="2" t="s">
        <v>14</v>
      </c>
      <c r="Q20" s="2">
        <v>714.1</v>
      </c>
      <c r="R20" s="2">
        <v>11049.2</v>
      </c>
      <c r="S20" s="2">
        <f t="shared" si="7"/>
        <v>11763.300000000001</v>
      </c>
      <c r="U20" s="2" t="s">
        <v>14</v>
      </c>
      <c r="V20" s="14">
        <f t="shared" si="8"/>
        <v>-20.277272090743605</v>
      </c>
      <c r="W20" s="14">
        <f t="shared" si="9"/>
        <v>3.5369076494225755</v>
      </c>
      <c r="X20" s="14">
        <f t="shared" si="10"/>
        <v>2.091249904363556</v>
      </c>
    </row>
    <row r="21" spans="4:24" x14ac:dyDescent="0.35">
      <c r="D21" s="6">
        <v>2006</v>
      </c>
      <c r="E21" s="6"/>
      <c r="F21" s="6"/>
      <c r="G21" s="6"/>
      <c r="H21" s="6"/>
      <c r="I21" s="6"/>
      <c r="K21" s="11" t="s">
        <v>34</v>
      </c>
      <c r="L21" s="12">
        <v>679.1</v>
      </c>
      <c r="M21" s="12">
        <v>13023.6</v>
      </c>
      <c r="N21" s="2">
        <f t="shared" si="6"/>
        <v>13702.7</v>
      </c>
      <c r="P21" s="11" t="s">
        <v>34</v>
      </c>
      <c r="Q21" s="12">
        <v>1400.5</v>
      </c>
      <c r="R21" s="12">
        <v>13837.9</v>
      </c>
      <c r="S21" s="2">
        <f t="shared" si="7"/>
        <v>15238.4</v>
      </c>
      <c r="U21" s="11" t="s">
        <v>34</v>
      </c>
      <c r="V21" s="19">
        <f t="shared" si="8"/>
        <v>-51.510174937522315</v>
      </c>
      <c r="W21" s="14">
        <f t="shared" si="9"/>
        <v>-5.8845634091878054</v>
      </c>
      <c r="X21" s="14">
        <f t="shared" si="10"/>
        <v>-10.077829693406125</v>
      </c>
    </row>
    <row r="22" spans="4:24" x14ac:dyDescent="0.35">
      <c r="D22" s="6">
        <v>2007</v>
      </c>
      <c r="E22" s="6"/>
      <c r="F22" s="6"/>
      <c r="G22" s="6"/>
      <c r="H22" s="6"/>
      <c r="I22" s="6"/>
      <c r="U22" s="21" t="s">
        <v>58</v>
      </c>
      <c r="V22" s="22">
        <f>MIN(V15:V21)</f>
        <v>-51.510174937522315</v>
      </c>
      <c r="W22" s="22">
        <f>MIN(W15:W21)</f>
        <v>-27.770558345987617</v>
      </c>
    </row>
    <row r="23" spans="4:24" x14ac:dyDescent="0.35">
      <c r="D23" s="6">
        <v>2008</v>
      </c>
      <c r="E23" s="6"/>
      <c r="F23" s="6"/>
      <c r="G23" s="6"/>
      <c r="H23" s="6"/>
      <c r="I23" s="6"/>
      <c r="U23" s="21" t="s">
        <v>59</v>
      </c>
      <c r="V23" s="22">
        <f>MAX(V15:V21)</f>
        <v>-18.049702078186318</v>
      </c>
      <c r="W23" s="22">
        <f>MAX(W15:W21)</f>
        <v>12.933428751554811</v>
      </c>
    </row>
    <row r="24" spans="4:24" x14ac:dyDescent="0.35">
      <c r="D24" s="6">
        <v>2009</v>
      </c>
      <c r="E24" s="6"/>
      <c r="F24" s="6"/>
      <c r="G24" s="6"/>
      <c r="H24" s="6"/>
      <c r="I24" s="6"/>
      <c r="U24" s="21" t="s">
        <v>60</v>
      </c>
      <c r="V24" s="22">
        <f>AVERAGE(V15:V21)</f>
        <v>-32.468017068442961</v>
      </c>
      <c r="W24" s="22">
        <f>AVERAGE(W15:W21)</f>
        <v>-3.3983483495232147</v>
      </c>
    </row>
    <row r="25" spans="4:24" x14ac:dyDescent="0.35">
      <c r="D25" s="6">
        <v>2010</v>
      </c>
      <c r="E25" s="6"/>
      <c r="F25" s="6"/>
      <c r="G25" s="6"/>
      <c r="H25" s="6"/>
      <c r="I25" s="6"/>
    </row>
    <row r="26" spans="4:24" x14ac:dyDescent="0.35">
      <c r="D26" s="6">
        <v>2011</v>
      </c>
      <c r="E26" s="6"/>
      <c r="F26" s="6"/>
      <c r="G26" s="6"/>
      <c r="H26" s="6"/>
      <c r="I26" s="6"/>
    </row>
    <row r="27" spans="4:24" x14ac:dyDescent="0.35">
      <c r="D27" s="6">
        <v>2012</v>
      </c>
      <c r="E27" s="6"/>
      <c r="F27" s="6"/>
      <c r="G27" s="6"/>
      <c r="H27" s="6"/>
      <c r="I27" s="6"/>
    </row>
    <row r="28" spans="4:24" x14ac:dyDescent="0.35">
      <c r="D28" s="6">
        <v>2013</v>
      </c>
      <c r="E28" s="6"/>
      <c r="F28" s="6"/>
      <c r="G28" s="6"/>
      <c r="H28" s="6"/>
      <c r="I28" s="6"/>
    </row>
    <row r="29" spans="4:24" x14ac:dyDescent="0.35">
      <c r="D29" s="6">
        <v>2014</v>
      </c>
      <c r="E29" s="6"/>
      <c r="F29" s="6"/>
      <c r="G29" s="6"/>
      <c r="H29" s="6"/>
      <c r="I29" s="6"/>
      <c r="U29" s="16">
        <f>(L20-L19)/L19</f>
        <v>1.551908669282899E-2</v>
      </c>
      <c r="V29" s="16">
        <f>(M20-M19)/M19</f>
        <v>0.15629137734113618</v>
      </c>
    </row>
    <row r="30" spans="4:24" x14ac:dyDescent="0.35">
      <c r="D30" s="6">
        <v>2015</v>
      </c>
      <c r="E30" s="6">
        <v>3726.5</v>
      </c>
      <c r="F30" s="6">
        <v>108603.5</v>
      </c>
      <c r="G30" s="6">
        <v>19456</v>
      </c>
      <c r="H30" s="6">
        <v>5.9</v>
      </c>
      <c r="I30" s="6">
        <f>SUM(E30:H30)</f>
        <v>131791.9</v>
      </c>
      <c r="U30" s="16">
        <f>(L21-L20)/L20</f>
        <v>0.19286843492007744</v>
      </c>
      <c r="V30" s="16">
        <f>(M21-M20)/M20</f>
        <v>0.13842657342657347</v>
      </c>
    </row>
    <row r="31" spans="4:24" x14ac:dyDescent="0.35">
      <c r="D31" s="6">
        <v>2016</v>
      </c>
      <c r="E31" s="6">
        <v>3407</v>
      </c>
      <c r="F31" s="6">
        <v>110504.1</v>
      </c>
      <c r="G31" s="6">
        <v>18164.8</v>
      </c>
      <c r="H31" s="6">
        <v>4.9000000000000004</v>
      </c>
      <c r="I31" s="6">
        <f t="shared" ref="I31:I34" si="11">SUM(E31:H31)</f>
        <v>132080.79999999999</v>
      </c>
      <c r="U31" s="23">
        <f>AVERAGE(U29:U30)</f>
        <v>0.10419376080645321</v>
      </c>
      <c r="V31" s="23">
        <f>AVERAGE(V29:V30)</f>
        <v>0.14735897538385484</v>
      </c>
    </row>
    <row r="32" spans="4:24" x14ac:dyDescent="0.35">
      <c r="D32" s="6">
        <v>2017</v>
      </c>
      <c r="E32" s="6">
        <v>3671</v>
      </c>
      <c r="F32" s="6">
        <v>125103.2</v>
      </c>
      <c r="G32" s="6">
        <v>24303.8</v>
      </c>
      <c r="H32" s="6">
        <v>5.8</v>
      </c>
      <c r="I32" s="6">
        <f t="shared" si="11"/>
        <v>153083.79999999999</v>
      </c>
    </row>
    <row r="33" spans="4:9" x14ac:dyDescent="0.35">
      <c r="D33" s="6">
        <v>2018</v>
      </c>
      <c r="E33" s="6">
        <v>3431</v>
      </c>
      <c r="F33" s="6">
        <v>130118.1</v>
      </c>
      <c r="G33" s="6">
        <v>29286</v>
      </c>
      <c r="H33" s="6">
        <v>5.8</v>
      </c>
      <c r="I33" s="6">
        <f t="shared" si="11"/>
        <v>162840.9</v>
      </c>
    </row>
    <row r="34" spans="4:9" x14ac:dyDescent="0.35">
      <c r="D34" s="6">
        <v>2019</v>
      </c>
      <c r="E34" s="6">
        <v>3612.4</v>
      </c>
      <c r="F34" s="6">
        <v>127377.8</v>
      </c>
      <c r="G34" s="6">
        <v>24897</v>
      </c>
      <c r="H34" s="6">
        <v>6.7</v>
      </c>
      <c r="I34" s="6">
        <f t="shared" si="11"/>
        <v>155893.90000000002</v>
      </c>
    </row>
    <row r="36" spans="4:9" x14ac:dyDescent="0.35">
      <c r="D36" t="s">
        <v>26</v>
      </c>
      <c r="F36" t="s">
        <v>27</v>
      </c>
    </row>
  </sheetData>
  <mergeCells count="3">
    <mergeCell ref="AE3:AG3"/>
    <mergeCell ref="AB3:AD3"/>
    <mergeCell ref="AA3:AA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8"/>
  <sheetViews>
    <sheetView topLeftCell="B1" zoomScale="60" zoomScaleNormal="60" workbookViewId="0">
      <selection activeCell="K38" sqref="K38"/>
    </sheetView>
  </sheetViews>
  <sheetFormatPr defaultRowHeight="14.5" x14ac:dyDescent="0.35"/>
  <cols>
    <col min="3" max="3" width="15.36328125" bestFit="1" customWidth="1"/>
    <col min="5" max="5" width="9.6328125" bestFit="1" customWidth="1"/>
  </cols>
  <sheetData>
    <row r="2" spans="3:9" x14ac:dyDescent="0.35">
      <c r="D2" t="s">
        <v>7</v>
      </c>
    </row>
    <row r="4" spans="3:9" ht="43.5" x14ac:dyDescent="0.35">
      <c r="C4" s="4" t="s">
        <v>0</v>
      </c>
      <c r="D4" s="4" t="s">
        <v>4</v>
      </c>
      <c r="E4" s="4" t="s">
        <v>5</v>
      </c>
      <c r="F4" s="4" t="s">
        <v>6</v>
      </c>
      <c r="G4" s="7" t="s">
        <v>56</v>
      </c>
      <c r="H4" s="7" t="s">
        <v>57</v>
      </c>
    </row>
    <row r="5" spans="3:9" ht="15.5" x14ac:dyDescent="0.35">
      <c r="C5" s="2">
        <v>2000</v>
      </c>
      <c r="D5" s="3">
        <v>6019.5</v>
      </c>
      <c r="E5" s="3">
        <v>27495.3</v>
      </c>
      <c r="F5" s="2">
        <v>33514.800000000003</v>
      </c>
      <c r="G5" s="1"/>
      <c r="H5" s="1"/>
    </row>
    <row r="6" spans="3:9" x14ac:dyDescent="0.35">
      <c r="C6" s="2">
        <v>2001</v>
      </c>
      <c r="D6" s="2">
        <v>5471.8</v>
      </c>
      <c r="E6" s="2">
        <v>25490.3</v>
      </c>
      <c r="F6" s="2">
        <v>30962.1</v>
      </c>
      <c r="G6" s="24">
        <f>(D6-D5)/D5</f>
        <v>-9.0987623556773783E-2</v>
      </c>
      <c r="H6" s="24">
        <f>(E6-E5)/E5</f>
        <v>-7.2921553865569755E-2</v>
      </c>
      <c r="I6" s="24">
        <f>(F6-F5)/F5</f>
        <v>-7.616635038848521E-2</v>
      </c>
    </row>
    <row r="7" spans="3:9" x14ac:dyDescent="0.35">
      <c r="C7" s="2">
        <v>2002</v>
      </c>
      <c r="D7" s="2">
        <v>6525.8</v>
      </c>
      <c r="E7" s="2">
        <v>24763.1</v>
      </c>
      <c r="F7" s="2">
        <v>31288.9</v>
      </c>
      <c r="G7" s="24">
        <f t="shared" ref="G7:G24" si="0">(D7-D6)/D6</f>
        <v>0.19262399941518329</v>
      </c>
      <c r="H7" s="24">
        <f t="shared" ref="H7:H24" si="1">(E7-E6)/E6</f>
        <v>-2.8528499076119179E-2</v>
      </c>
      <c r="I7" s="24">
        <f t="shared" ref="I7:I24" si="2">(F7-F6)/F6</f>
        <v>1.0554839626511216E-2</v>
      </c>
    </row>
    <row r="8" spans="3:9" x14ac:dyDescent="0.35">
      <c r="C8" s="2">
        <v>2003</v>
      </c>
      <c r="D8" s="2">
        <v>7610.9</v>
      </c>
      <c r="E8" s="2">
        <v>24939.8</v>
      </c>
      <c r="F8" s="2">
        <v>32550.7</v>
      </c>
      <c r="G8" s="24">
        <f t="shared" si="0"/>
        <v>0.16627846394311799</v>
      </c>
      <c r="H8" s="24">
        <f t="shared" si="1"/>
        <v>7.135617107712715E-3</v>
      </c>
      <c r="I8" s="24">
        <f>(F8-F7)/F7</f>
        <v>4.0327400451917426E-2</v>
      </c>
    </row>
    <row r="9" spans="3:9" x14ac:dyDescent="0.35">
      <c r="C9" s="2">
        <v>2004</v>
      </c>
      <c r="D9" s="2">
        <v>11732</v>
      </c>
      <c r="E9" s="2">
        <v>34792.5</v>
      </c>
      <c r="F9" s="2">
        <v>46524.5</v>
      </c>
      <c r="G9" s="18">
        <f t="shared" si="0"/>
        <v>0.54147341313116726</v>
      </c>
      <c r="H9" s="24">
        <f t="shared" si="1"/>
        <v>0.39505930280114521</v>
      </c>
      <c r="I9" s="24">
        <f t="shared" si="2"/>
        <v>0.42929337925144462</v>
      </c>
    </row>
    <row r="10" spans="3:9" x14ac:dyDescent="0.35">
      <c r="C10" s="2">
        <v>2005</v>
      </c>
      <c r="D10" s="2">
        <v>17457.7</v>
      </c>
      <c r="E10" s="2">
        <v>40243.199999999997</v>
      </c>
      <c r="F10" s="2">
        <v>57700.9</v>
      </c>
      <c r="G10" s="24">
        <f t="shared" si="0"/>
        <v>0.48804125468803278</v>
      </c>
      <c r="H10" s="24">
        <f t="shared" si="1"/>
        <v>0.15666307393834869</v>
      </c>
      <c r="I10" s="24">
        <f t="shared" si="2"/>
        <v>0.2402261174220035</v>
      </c>
    </row>
    <row r="11" spans="3:9" x14ac:dyDescent="0.35">
      <c r="C11" s="2">
        <v>2006</v>
      </c>
      <c r="D11" s="2">
        <v>18962.900000000001</v>
      </c>
      <c r="E11" s="2">
        <v>42102.6</v>
      </c>
      <c r="F11" s="2">
        <v>61065.5</v>
      </c>
      <c r="G11" s="24">
        <f t="shared" si="0"/>
        <v>8.621983422787656E-2</v>
      </c>
      <c r="H11" s="24">
        <f t="shared" si="1"/>
        <v>4.6204079198473323E-2</v>
      </c>
      <c r="I11" s="24">
        <f t="shared" si="2"/>
        <v>5.831104887445427E-2</v>
      </c>
    </row>
    <row r="12" spans="3:9" x14ac:dyDescent="0.35">
      <c r="C12" s="2">
        <v>2007</v>
      </c>
      <c r="D12" s="2">
        <v>21932.799999999999</v>
      </c>
      <c r="E12" s="2">
        <v>52540.6</v>
      </c>
      <c r="F12" s="2">
        <v>74473.399999999994</v>
      </c>
      <c r="G12" s="24">
        <f t="shared" si="0"/>
        <v>0.15661634032769237</v>
      </c>
      <c r="H12" s="24">
        <f t="shared" si="1"/>
        <v>0.24791818082493719</v>
      </c>
      <c r="I12" s="24">
        <f t="shared" si="2"/>
        <v>0.21956587598562191</v>
      </c>
    </row>
    <row r="13" spans="3:9" x14ac:dyDescent="0.35">
      <c r="C13" s="2">
        <v>2008</v>
      </c>
      <c r="D13" s="2">
        <v>30552.9</v>
      </c>
      <c r="E13" s="2">
        <v>98644.4</v>
      </c>
      <c r="F13" s="2">
        <v>129197.3</v>
      </c>
      <c r="G13" s="24">
        <f t="shared" si="0"/>
        <v>0.39302323460752858</v>
      </c>
      <c r="H13" s="18">
        <f t="shared" si="1"/>
        <v>0.87748902753299352</v>
      </c>
      <c r="I13" s="18">
        <f t="shared" si="2"/>
        <v>0.73481135546383025</v>
      </c>
    </row>
    <row r="14" spans="3:9" x14ac:dyDescent="0.35">
      <c r="C14" s="2">
        <v>2009</v>
      </c>
      <c r="D14" s="2">
        <v>18980.7</v>
      </c>
      <c r="E14" s="2">
        <v>77848.5</v>
      </c>
      <c r="F14" s="2">
        <v>96829.2</v>
      </c>
      <c r="G14" s="24">
        <f t="shared" si="0"/>
        <v>-0.37875946309515629</v>
      </c>
      <c r="H14" s="17">
        <f t="shared" si="1"/>
        <v>-0.21081683298798509</v>
      </c>
      <c r="I14" s="17">
        <f t="shared" si="2"/>
        <v>-0.25053232536593262</v>
      </c>
    </row>
    <row r="15" spans="3:9" x14ac:dyDescent="0.35">
      <c r="C15" s="2">
        <v>2010</v>
      </c>
      <c r="D15" s="2">
        <v>27412.7</v>
      </c>
      <c r="E15" s="2">
        <v>108250.6</v>
      </c>
      <c r="F15" s="2">
        <v>135663.29999999999</v>
      </c>
      <c r="G15" s="24">
        <f t="shared" si="0"/>
        <v>0.44424072874024667</v>
      </c>
      <c r="H15" s="24">
        <f t="shared" si="1"/>
        <v>0.39052904037971198</v>
      </c>
      <c r="I15" s="24">
        <f t="shared" si="2"/>
        <v>0.40105773878127665</v>
      </c>
    </row>
    <row r="16" spans="3:9" x14ac:dyDescent="0.35">
      <c r="C16" s="2">
        <v>2011</v>
      </c>
      <c r="D16" s="2">
        <v>40701.599999999999</v>
      </c>
      <c r="E16" s="2">
        <v>136734.1</v>
      </c>
      <c r="F16" s="2">
        <v>177435.7</v>
      </c>
      <c r="G16" s="24">
        <f t="shared" si="0"/>
        <v>0.48477165693273544</v>
      </c>
      <c r="H16" s="24">
        <f t="shared" si="1"/>
        <v>0.2631255623525412</v>
      </c>
      <c r="I16" s="24">
        <f t="shared" si="2"/>
        <v>0.30791230937180525</v>
      </c>
    </row>
    <row r="17" spans="3:9" x14ac:dyDescent="0.35">
      <c r="C17" s="2">
        <v>2012</v>
      </c>
      <c r="D17" s="2">
        <v>42564.4</v>
      </c>
      <c r="E17" s="2">
        <v>149126.6</v>
      </c>
      <c r="F17" s="2">
        <v>191691</v>
      </c>
      <c r="G17" s="24">
        <f t="shared" si="0"/>
        <v>4.5767242565402905E-2</v>
      </c>
      <c r="H17" s="24">
        <f t="shared" si="1"/>
        <v>9.0632110058866067E-2</v>
      </c>
      <c r="I17" s="24">
        <f t="shared" si="2"/>
        <v>8.0340652980206276E-2</v>
      </c>
    </row>
    <row r="18" spans="3:9" x14ac:dyDescent="0.35">
      <c r="C18" s="2">
        <v>2013</v>
      </c>
      <c r="D18" s="2">
        <v>45266.400000000001</v>
      </c>
      <c r="E18" s="2">
        <v>141362.29999999999</v>
      </c>
      <c r="F18" s="2">
        <v>186628.7</v>
      </c>
      <c r="G18" s="24">
        <f t="shared" si="0"/>
        <v>6.3480279294433839E-2</v>
      </c>
      <c r="H18" s="24">
        <f t="shared" si="1"/>
        <v>-5.2065158060332746E-2</v>
      </c>
      <c r="I18" s="24">
        <f t="shared" si="2"/>
        <v>-2.6408647250001242E-2</v>
      </c>
    </row>
    <row r="19" spans="3:9" x14ac:dyDescent="0.35">
      <c r="C19" s="2">
        <v>2014</v>
      </c>
      <c r="D19" s="2">
        <v>43459.9</v>
      </c>
      <c r="E19" s="2">
        <v>134718.9</v>
      </c>
      <c r="F19" s="2">
        <v>178178.8</v>
      </c>
      <c r="G19" s="24">
        <f t="shared" si="0"/>
        <v>-3.9908187971652263E-2</v>
      </c>
      <c r="H19" s="24">
        <f t="shared" si="1"/>
        <v>-4.6995556806871383E-2</v>
      </c>
      <c r="I19" s="24">
        <f t="shared" si="2"/>
        <v>-4.5276530351441246E-2</v>
      </c>
    </row>
    <row r="20" spans="3:9" x14ac:dyDescent="0.35">
      <c r="C20" s="2">
        <v>2015</v>
      </c>
      <c r="D20" s="2">
        <v>24613.1</v>
      </c>
      <c r="E20" s="2">
        <v>118081.4</v>
      </c>
      <c r="F20" s="2">
        <v>142694.5</v>
      </c>
      <c r="G20" s="17">
        <f t="shared" si="0"/>
        <v>-0.43365953442138622</v>
      </c>
      <c r="H20" s="24">
        <f t="shared" si="1"/>
        <v>-0.12349789079334823</v>
      </c>
      <c r="I20" s="24">
        <f t="shared" si="2"/>
        <v>-0.19914995498903343</v>
      </c>
    </row>
    <row r="21" spans="3:9" x14ac:dyDescent="0.35">
      <c r="C21" s="2">
        <v>2016</v>
      </c>
      <c r="D21" s="2">
        <v>18739.400000000001</v>
      </c>
      <c r="E21" s="2">
        <v>116913.4</v>
      </c>
      <c r="F21" s="2">
        <v>135652.79999999999</v>
      </c>
      <c r="G21" s="24">
        <f t="shared" si="0"/>
        <v>-0.2386412113874318</v>
      </c>
      <c r="H21" s="24">
        <f t="shared" si="1"/>
        <v>-9.8914816389372075E-3</v>
      </c>
      <c r="I21" s="24">
        <f t="shared" si="2"/>
        <v>-4.9348082792259065E-2</v>
      </c>
    </row>
    <row r="22" spans="3:9" x14ac:dyDescent="0.35">
      <c r="C22" s="2">
        <v>2017</v>
      </c>
      <c r="D22" s="2">
        <v>24316.2</v>
      </c>
      <c r="E22" s="2">
        <v>132669.29999999999</v>
      </c>
      <c r="F22" s="2">
        <v>156985.5</v>
      </c>
      <c r="G22" s="24">
        <f t="shared" si="0"/>
        <v>0.2975975751624918</v>
      </c>
      <c r="H22" s="24">
        <f t="shared" si="1"/>
        <v>0.1347655615181835</v>
      </c>
      <c r="I22" s="24">
        <f t="shared" si="2"/>
        <v>0.15725956264817248</v>
      </c>
    </row>
    <row r="23" spans="3:9" x14ac:dyDescent="0.35">
      <c r="C23" s="2">
        <v>2018</v>
      </c>
      <c r="D23" s="2">
        <v>29868.799999999999</v>
      </c>
      <c r="E23" s="2">
        <v>158842.4</v>
      </c>
      <c r="F23" s="2">
        <v>188711.2</v>
      </c>
      <c r="G23" s="24">
        <f t="shared" si="0"/>
        <v>0.22834982439690404</v>
      </c>
      <c r="H23" s="24">
        <f t="shared" si="1"/>
        <v>0.1972807574925021</v>
      </c>
      <c r="I23" s="24">
        <f t="shared" si="2"/>
        <v>0.20209318695038722</v>
      </c>
    </row>
    <row r="24" spans="3:9" x14ac:dyDescent="0.35">
      <c r="C24" s="2">
        <v>2019</v>
      </c>
      <c r="D24" s="2">
        <v>21885.3</v>
      </c>
      <c r="E24" s="2">
        <v>148842.1</v>
      </c>
      <c r="F24" s="2">
        <v>170727.4</v>
      </c>
      <c r="G24" s="24">
        <f t="shared" si="0"/>
        <v>-0.26728559567173776</v>
      </c>
      <c r="H24" s="24">
        <f t="shared" si="1"/>
        <v>-6.2957371583405877E-2</v>
      </c>
      <c r="I24" s="24">
        <f t="shared" si="2"/>
        <v>-9.5298000330664087E-2</v>
      </c>
    </row>
    <row r="25" spans="3:9" x14ac:dyDescent="0.35">
      <c r="C25" s="2" t="s">
        <v>8</v>
      </c>
      <c r="D25" s="2">
        <v>7530.1</v>
      </c>
      <c r="E25" s="2" t="s">
        <v>62</v>
      </c>
      <c r="F25" s="2">
        <v>70907.100000000006</v>
      </c>
      <c r="G25" s="1"/>
      <c r="H25" s="1"/>
    </row>
    <row r="26" spans="3:9" x14ac:dyDescent="0.35">
      <c r="F26" s="21" t="s">
        <v>58</v>
      </c>
      <c r="G26" s="23">
        <f>MIN(G6:G24)</f>
        <v>-0.43365953442138622</v>
      </c>
      <c r="H26" s="23">
        <f>MIN(H6:H24)</f>
        <v>-0.21081683298798509</v>
      </c>
      <c r="I26" s="23">
        <f>MIN(I6:I24)</f>
        <v>-0.25053232536593262</v>
      </c>
    </row>
    <row r="27" spans="3:9" x14ac:dyDescent="0.35">
      <c r="F27" s="21" t="s">
        <v>59</v>
      </c>
      <c r="G27" s="23">
        <f>MAX(G6:G24)</f>
        <v>0.54147341313116726</v>
      </c>
      <c r="H27" s="23">
        <f>MAX(H6:H24)</f>
        <v>0.87748902753299352</v>
      </c>
      <c r="I27" s="23">
        <f>MAX(I6:I24)</f>
        <v>0.73481135546383025</v>
      </c>
    </row>
    <row r="28" spans="3:9" x14ac:dyDescent="0.35">
      <c r="C28" t="s">
        <v>25</v>
      </c>
      <c r="F28" s="21" t="s">
        <v>61</v>
      </c>
      <c r="G28" s="23">
        <f>AVERAGE(G6:G24)</f>
        <v>0.11259169638571979</v>
      </c>
      <c r="H28" s="23">
        <f>AVERAGE(H6:H24)</f>
        <v>0.11574357728383401</v>
      </c>
      <c r="I28" s="23">
        <f>AVERAGE(I6:I24)</f>
        <v>0.11260913559683235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R36"/>
  <sheetViews>
    <sheetView tabSelected="1" zoomScale="70" zoomScaleNormal="70" workbookViewId="0">
      <selection activeCell="K26" sqref="K26"/>
    </sheetView>
  </sheetViews>
  <sheetFormatPr defaultRowHeight="14.5" x14ac:dyDescent="0.35"/>
  <cols>
    <col min="6" max="6" width="10.453125" customWidth="1"/>
    <col min="7" max="7" width="12.453125" bestFit="1" customWidth="1"/>
    <col min="13" max="13" width="10.6328125" bestFit="1" customWidth="1"/>
    <col min="14" max="14" width="12.6328125" customWidth="1"/>
    <col min="16" max="16" width="10.6328125" bestFit="1" customWidth="1"/>
    <col min="17" max="17" width="8.6328125" customWidth="1"/>
  </cols>
  <sheetData>
    <row r="2" spans="4:18" x14ac:dyDescent="0.35">
      <c r="D2" s="8" t="s">
        <v>32</v>
      </c>
      <c r="I2" s="8" t="s">
        <v>33</v>
      </c>
      <c r="N2" s="8" t="s">
        <v>29</v>
      </c>
    </row>
    <row r="4" spans="4:18" ht="37.5" customHeight="1" x14ac:dyDescent="0.35">
      <c r="D4" s="4" t="s">
        <v>15</v>
      </c>
      <c r="E4" s="7" t="s">
        <v>4</v>
      </c>
      <c r="F4" s="7" t="s">
        <v>5</v>
      </c>
      <c r="G4" s="4" t="s">
        <v>19</v>
      </c>
      <c r="I4" s="4" t="s">
        <v>15</v>
      </c>
      <c r="J4" s="7" t="s">
        <v>4</v>
      </c>
      <c r="K4" s="7" t="s">
        <v>5</v>
      </c>
      <c r="L4" s="4" t="s">
        <v>19</v>
      </c>
      <c r="N4" s="4" t="s">
        <v>15</v>
      </c>
      <c r="O4" s="4" t="s">
        <v>4</v>
      </c>
      <c r="P4" s="7" t="s">
        <v>5</v>
      </c>
      <c r="Q4" s="4" t="s">
        <v>19</v>
      </c>
    </row>
    <row r="5" spans="4:18" x14ac:dyDescent="0.35">
      <c r="D5" s="2" t="s">
        <v>9</v>
      </c>
      <c r="E5" s="2">
        <v>1987.1</v>
      </c>
      <c r="F5" s="2">
        <v>12281.6</v>
      </c>
      <c r="G5" s="2">
        <f>F5+E5</f>
        <v>14268.7</v>
      </c>
      <c r="I5" s="2" t="s">
        <v>9</v>
      </c>
      <c r="J5" s="2">
        <v>1656.6</v>
      </c>
      <c r="K5" s="2">
        <v>13334.8</v>
      </c>
      <c r="L5" s="2">
        <v>14991.4</v>
      </c>
      <c r="N5" s="2" t="s">
        <v>9</v>
      </c>
      <c r="O5" s="17">
        <f>((E5-J5)/J5)</f>
        <v>0.19950501026198239</v>
      </c>
      <c r="P5" s="16">
        <f>((F5-K5)/K5)</f>
        <v>-7.8981312055673797E-2</v>
      </c>
      <c r="Q5" s="16">
        <f>((G5-L5)/L5)</f>
        <v>-4.8207639046386523E-2</v>
      </c>
    </row>
    <row r="6" spans="4:18" x14ac:dyDescent="0.35">
      <c r="D6" s="2" t="s">
        <v>10</v>
      </c>
      <c r="E6" s="2">
        <v>1747.6</v>
      </c>
      <c r="F6" s="2">
        <v>9800.5</v>
      </c>
      <c r="G6" s="2">
        <f t="shared" ref="G6:G10" si="0">F6+E6</f>
        <v>11548.1</v>
      </c>
      <c r="H6" s="15">
        <f>(G6-G5)/G5</f>
        <v>-0.19066908688247705</v>
      </c>
      <c r="I6" s="2" t="s">
        <v>10</v>
      </c>
      <c r="J6" s="2">
        <v>1584</v>
      </c>
      <c r="K6" s="2">
        <v>10642</v>
      </c>
      <c r="L6" s="2">
        <v>12226</v>
      </c>
      <c r="N6" s="2" t="s">
        <v>10</v>
      </c>
      <c r="O6" s="16">
        <f t="shared" ref="O6:O10" si="1">((E6-J6)/J6)</f>
        <v>0.10328282828282823</v>
      </c>
      <c r="P6" s="16">
        <f t="shared" ref="P6:P10" si="2">((F6-K6)/K6)</f>
        <v>-7.9073482428115016E-2</v>
      </c>
      <c r="Q6" s="16">
        <f t="shared" ref="Q6:Q10" si="3">((G6-L6)/L6)</f>
        <v>-5.5447407165058041E-2</v>
      </c>
    </row>
    <row r="7" spans="4:18" x14ac:dyDescent="0.35">
      <c r="D7" s="2" t="s">
        <v>11</v>
      </c>
      <c r="E7" s="2">
        <v>1606.6</v>
      </c>
      <c r="F7" s="2">
        <v>11745.6</v>
      </c>
      <c r="G7" s="2">
        <f t="shared" si="0"/>
        <v>13352.2</v>
      </c>
      <c r="H7" s="15">
        <f t="shared" ref="H7:H10" si="4">(G7-G6)/G6</f>
        <v>0.15622483352239766</v>
      </c>
      <c r="I7" s="2" t="s">
        <v>11</v>
      </c>
      <c r="J7" s="2">
        <v>1520.8</v>
      </c>
      <c r="K7" s="2">
        <v>11930.3</v>
      </c>
      <c r="L7" s="2">
        <v>13451.1</v>
      </c>
      <c r="N7" s="2" t="s">
        <v>11</v>
      </c>
      <c r="O7" s="16">
        <f t="shared" si="1"/>
        <v>5.6417674907943159E-2</v>
      </c>
      <c r="P7" s="16">
        <f t="shared" si="2"/>
        <v>-1.548158889550128E-2</v>
      </c>
      <c r="Q7" s="17">
        <f t="shared" si="3"/>
        <v>-7.3525585268119061E-3</v>
      </c>
    </row>
    <row r="8" spans="4:18" x14ac:dyDescent="0.35">
      <c r="D8" s="2" t="s">
        <v>12</v>
      </c>
      <c r="E8" s="2">
        <v>854.3</v>
      </c>
      <c r="F8" s="2">
        <v>11680.9</v>
      </c>
      <c r="G8" s="2">
        <f t="shared" si="0"/>
        <v>12535.199999999999</v>
      </c>
      <c r="H8" s="15">
        <f t="shared" si="4"/>
        <v>-6.1188418387981142E-2</v>
      </c>
      <c r="I8" s="2" t="s">
        <v>12</v>
      </c>
      <c r="J8" s="2">
        <v>2235.4</v>
      </c>
      <c r="K8" s="2">
        <v>13163.8</v>
      </c>
      <c r="L8" s="2">
        <v>15399.2</v>
      </c>
      <c r="N8" s="2" t="s">
        <v>12</v>
      </c>
      <c r="O8" s="16">
        <f t="shared" si="1"/>
        <v>-0.61783126062449678</v>
      </c>
      <c r="P8" s="16">
        <f t="shared" si="2"/>
        <v>-0.11264984275057352</v>
      </c>
      <c r="Q8" s="16">
        <f t="shared" si="3"/>
        <v>-0.18598368746428398</v>
      </c>
    </row>
    <row r="9" spans="4:18" x14ac:dyDescent="0.35">
      <c r="D9" s="2" t="s">
        <v>13</v>
      </c>
      <c r="E9" s="2">
        <v>657.5</v>
      </c>
      <c r="F9" s="2">
        <v>7781.1</v>
      </c>
      <c r="G9" s="2">
        <f t="shared" si="0"/>
        <v>8438.6</v>
      </c>
      <c r="H9" s="15">
        <f t="shared" si="4"/>
        <v>-0.32680770949007587</v>
      </c>
      <c r="I9" s="2" t="s">
        <v>13</v>
      </c>
      <c r="J9" s="2">
        <v>2182.1999999999998</v>
      </c>
      <c r="K9" s="2">
        <v>12424.5</v>
      </c>
      <c r="L9" s="2">
        <v>14606.7</v>
      </c>
      <c r="N9" s="2" t="s">
        <v>13</v>
      </c>
      <c r="O9" s="18">
        <f t="shared" si="1"/>
        <v>-0.69869856108514339</v>
      </c>
      <c r="P9" s="18">
        <f t="shared" si="2"/>
        <v>-0.3737293251237474</v>
      </c>
      <c r="Q9" s="18">
        <f t="shared" si="3"/>
        <v>-0.42227881725509525</v>
      </c>
    </row>
    <row r="10" spans="4:18" x14ac:dyDescent="0.35">
      <c r="D10" s="2" t="s">
        <v>14</v>
      </c>
      <c r="E10" s="2">
        <v>677.1</v>
      </c>
      <c r="F10" s="2">
        <v>10087.200000000001</v>
      </c>
      <c r="G10" s="2">
        <f t="shared" si="0"/>
        <v>10764.300000000001</v>
      </c>
      <c r="H10" s="15">
        <f t="shared" si="4"/>
        <v>0.27560258810703203</v>
      </c>
      <c r="I10" s="2" t="s">
        <v>14</v>
      </c>
      <c r="J10" s="2">
        <v>1713</v>
      </c>
      <c r="K10" s="2">
        <v>9782.4</v>
      </c>
      <c r="L10" s="2">
        <v>11495.4</v>
      </c>
      <c r="N10" s="2" t="s">
        <v>14</v>
      </c>
      <c r="O10" s="16">
        <f t="shared" si="1"/>
        <v>-0.60472854640980744</v>
      </c>
      <c r="P10" s="17">
        <f t="shared" si="2"/>
        <v>3.1157998037291575E-2</v>
      </c>
      <c r="Q10" s="16">
        <f t="shared" si="3"/>
        <v>-6.3599352784591973E-2</v>
      </c>
    </row>
    <row r="11" spans="4:18" x14ac:dyDescent="0.35">
      <c r="H11" s="15">
        <f>AVERAGE(H6:H10)</f>
        <v>-2.9367558626220879E-2</v>
      </c>
      <c r="N11" s="21" t="s">
        <v>58</v>
      </c>
      <c r="O11" s="23">
        <f>MIN(O5:O10)</f>
        <v>-0.69869856108514339</v>
      </c>
      <c r="P11" s="23">
        <f>MIN(P5:P10)</f>
        <v>-0.3737293251237474</v>
      </c>
      <c r="Q11" s="23">
        <f>MIN(Q5:Q10)</f>
        <v>-0.42227881725509525</v>
      </c>
    </row>
    <row r="12" spans="4:18" x14ac:dyDescent="0.35">
      <c r="D12" s="10" t="s">
        <v>25</v>
      </c>
      <c r="I12" s="10" t="s">
        <v>25</v>
      </c>
      <c r="N12" s="21" t="s">
        <v>59</v>
      </c>
      <c r="O12" s="23">
        <f>MAX(O3:O10)</f>
        <v>0.19950501026198239</v>
      </c>
      <c r="P12" s="23">
        <f>MAX(P3:P10)</f>
        <v>3.1157998037291575E-2</v>
      </c>
      <c r="Q12" s="23">
        <f>MAX(Q3:Q10)</f>
        <v>-7.3525585268119061E-3</v>
      </c>
    </row>
    <row r="13" spans="4:18" x14ac:dyDescent="0.35">
      <c r="N13" s="21" t="s">
        <v>60</v>
      </c>
      <c r="O13" s="23">
        <f>AVERAGE(O3:O10)</f>
        <v>-0.26034214244444898</v>
      </c>
      <c r="P13" s="23">
        <f>AVERAGE(P3:P10)</f>
        <v>-0.10479292553605324</v>
      </c>
      <c r="Q13" s="23">
        <f>AVERAGE(Q3:Q10)</f>
        <v>-0.13047824370703795</v>
      </c>
    </row>
    <row r="14" spans="4:18" ht="43.5" x14ac:dyDescent="0.35">
      <c r="D14" s="4" t="s">
        <v>15</v>
      </c>
      <c r="E14" s="7" t="s">
        <v>22</v>
      </c>
      <c r="F14" s="7" t="s">
        <v>23</v>
      </c>
      <c r="G14" s="7" t="s">
        <v>24</v>
      </c>
      <c r="H14" s="4" t="s">
        <v>19</v>
      </c>
    </row>
    <row r="15" spans="4:18" x14ac:dyDescent="0.35">
      <c r="D15">
        <v>2000</v>
      </c>
      <c r="I15" s="2" t="s">
        <v>9</v>
      </c>
      <c r="N15" s="32" t="s">
        <v>15</v>
      </c>
      <c r="O15" s="31">
        <v>2019</v>
      </c>
      <c r="P15" s="31"/>
      <c r="Q15" s="31">
        <v>2020</v>
      </c>
      <c r="R15" s="31"/>
    </row>
    <row r="16" spans="4:18" ht="29" x14ac:dyDescent="0.35">
      <c r="D16">
        <v>2001</v>
      </c>
      <c r="I16" s="2" t="s">
        <v>10</v>
      </c>
      <c r="J16" s="15">
        <f>(E6-E5)/E5</f>
        <v>-0.12052740174123094</v>
      </c>
      <c r="K16" s="15">
        <f>(F6-F5)/F5</f>
        <v>-0.20201765242313707</v>
      </c>
      <c r="N16" s="32"/>
      <c r="O16" s="4" t="s">
        <v>4</v>
      </c>
      <c r="P16" s="7" t="s">
        <v>5</v>
      </c>
      <c r="Q16" s="4" t="s">
        <v>4</v>
      </c>
      <c r="R16" s="7" t="s">
        <v>5</v>
      </c>
    </row>
    <row r="17" spans="4:18" x14ac:dyDescent="0.35">
      <c r="D17">
        <v>2002</v>
      </c>
      <c r="I17" s="2" t="s">
        <v>11</v>
      </c>
      <c r="J17" s="15">
        <f t="shared" ref="J17:K19" si="5">(E7-E6)/E6</f>
        <v>-8.0682078278782335E-2</v>
      </c>
      <c r="K17" s="15">
        <f t="shared" si="5"/>
        <v>0.19846946584357944</v>
      </c>
      <c r="N17" s="2" t="s">
        <v>9</v>
      </c>
      <c r="O17" s="2">
        <v>1656.6</v>
      </c>
      <c r="P17" s="2">
        <v>13334.8</v>
      </c>
      <c r="Q17" s="2">
        <v>1987.1</v>
      </c>
      <c r="R17" s="2">
        <v>12281.6</v>
      </c>
    </row>
    <row r="18" spans="4:18" x14ac:dyDescent="0.35">
      <c r="D18">
        <v>2003</v>
      </c>
      <c r="I18" s="2" t="s">
        <v>12</v>
      </c>
      <c r="J18" s="15">
        <f t="shared" si="5"/>
        <v>-0.46825594423005101</v>
      </c>
      <c r="K18" s="15">
        <f t="shared" si="5"/>
        <v>-5.5084457158425899E-3</v>
      </c>
      <c r="N18" s="2" t="s">
        <v>10</v>
      </c>
      <c r="O18" s="2">
        <v>1584</v>
      </c>
      <c r="P18" s="2">
        <v>10642</v>
      </c>
      <c r="Q18" s="2">
        <v>1747.6</v>
      </c>
      <c r="R18" s="2">
        <v>9800.5</v>
      </c>
    </row>
    <row r="19" spans="4:18" x14ac:dyDescent="0.35">
      <c r="D19">
        <v>2004</v>
      </c>
      <c r="I19" s="2" t="s">
        <v>13</v>
      </c>
      <c r="J19" s="15">
        <f t="shared" si="5"/>
        <v>-0.23036404073510472</v>
      </c>
      <c r="K19" s="15">
        <f t="shared" si="5"/>
        <v>-0.3338612606905289</v>
      </c>
      <c r="N19" s="2" t="s">
        <v>11</v>
      </c>
      <c r="O19" s="2">
        <v>1520.8</v>
      </c>
      <c r="P19" s="2">
        <v>11930.3</v>
      </c>
      <c r="Q19" s="2">
        <v>1606.6</v>
      </c>
      <c r="R19" s="2">
        <v>11745.6</v>
      </c>
    </row>
    <row r="20" spans="4:18" x14ac:dyDescent="0.35">
      <c r="D20">
        <v>2005</v>
      </c>
      <c r="I20" s="2" t="s">
        <v>14</v>
      </c>
      <c r="J20" s="15">
        <f>(E10-E9)/E9</f>
        <v>2.980988593155897E-2</v>
      </c>
      <c r="K20" s="15">
        <f>(F10-F9)/F9</f>
        <v>0.29637197825500255</v>
      </c>
      <c r="N20" s="2" t="s">
        <v>12</v>
      </c>
      <c r="O20" s="2">
        <v>2235.4</v>
      </c>
      <c r="P20" s="2">
        <v>13163.8</v>
      </c>
      <c r="Q20" s="2">
        <v>854.3</v>
      </c>
      <c r="R20" s="2">
        <v>11680.9</v>
      </c>
    </row>
    <row r="21" spans="4:18" x14ac:dyDescent="0.35">
      <c r="D21">
        <v>2006</v>
      </c>
      <c r="I21" s="28" t="s">
        <v>67</v>
      </c>
      <c r="J21" s="15">
        <f>AVERAGE(J16:J20)</f>
        <v>-0.174003915810722</v>
      </c>
      <c r="K21" s="15">
        <f>AVERAGE(K16:K20)</f>
        <v>-9.3091829461853133E-3</v>
      </c>
      <c r="N21" s="2" t="s">
        <v>13</v>
      </c>
      <c r="O21" s="2">
        <v>2182.1999999999998</v>
      </c>
      <c r="P21" s="2">
        <v>12424.5</v>
      </c>
      <c r="Q21" s="2">
        <v>657.5</v>
      </c>
      <c r="R21" s="2">
        <v>7781.1</v>
      </c>
    </row>
    <row r="22" spans="4:18" x14ac:dyDescent="0.35">
      <c r="D22">
        <v>2007</v>
      </c>
      <c r="N22" s="2" t="s">
        <v>14</v>
      </c>
      <c r="O22" s="2">
        <v>1713</v>
      </c>
      <c r="P22" s="2">
        <v>9782.4</v>
      </c>
      <c r="Q22" s="2">
        <v>677.1</v>
      </c>
      <c r="R22" s="2">
        <v>10087.200000000001</v>
      </c>
    </row>
    <row r="23" spans="4:18" x14ac:dyDescent="0.35">
      <c r="D23">
        <v>2008</v>
      </c>
    </row>
    <row r="24" spans="4:18" x14ac:dyDescent="0.35">
      <c r="D24">
        <v>2009</v>
      </c>
    </row>
    <row r="25" spans="4:18" x14ac:dyDescent="0.35">
      <c r="D25">
        <v>2010</v>
      </c>
    </row>
    <row r="26" spans="4:18" x14ac:dyDescent="0.35">
      <c r="D26">
        <v>2011</v>
      </c>
    </row>
    <row r="27" spans="4:18" x14ac:dyDescent="0.35">
      <c r="D27">
        <v>2012</v>
      </c>
    </row>
    <row r="28" spans="4:18" x14ac:dyDescent="0.35">
      <c r="D28">
        <v>2013</v>
      </c>
    </row>
    <row r="29" spans="4:18" x14ac:dyDescent="0.35">
      <c r="D29">
        <v>2014</v>
      </c>
    </row>
    <row r="30" spans="4:18" x14ac:dyDescent="0.35">
      <c r="D30">
        <v>2015</v>
      </c>
      <c r="E30" s="9">
        <v>11105.1</v>
      </c>
      <c r="F30">
        <v>107258.5</v>
      </c>
      <c r="G30">
        <v>24331.3</v>
      </c>
      <c r="H30">
        <f>SUM(E30:G30)</f>
        <v>142694.9</v>
      </c>
    </row>
    <row r="31" spans="4:18" x14ac:dyDescent="0.35">
      <c r="D31">
        <v>2016</v>
      </c>
      <c r="E31">
        <v>12317.5</v>
      </c>
      <c r="F31">
        <v>101391</v>
      </c>
      <c r="G31">
        <v>21944.3</v>
      </c>
      <c r="H31">
        <f t="shared" ref="H31:H34" si="6">SUM(E31:G31)</f>
        <v>135652.79999999999</v>
      </c>
    </row>
    <row r="32" spans="4:18" x14ac:dyDescent="0.35">
      <c r="D32">
        <v>2017</v>
      </c>
      <c r="E32">
        <v>14075</v>
      </c>
      <c r="F32">
        <v>118424.7</v>
      </c>
      <c r="G32">
        <v>24485.8</v>
      </c>
      <c r="H32">
        <f t="shared" si="6"/>
        <v>156985.5</v>
      </c>
    </row>
    <row r="33" spans="4:8" x14ac:dyDescent="0.35">
      <c r="D33">
        <v>2018</v>
      </c>
      <c r="E33">
        <v>17181.400000000001</v>
      </c>
      <c r="F33">
        <v>141581.20000000001</v>
      </c>
      <c r="G33">
        <v>29948.799999999999</v>
      </c>
      <c r="H33">
        <f t="shared" si="6"/>
        <v>188711.4</v>
      </c>
    </row>
    <row r="34" spans="4:8" x14ac:dyDescent="0.35">
      <c r="D34">
        <v>2019</v>
      </c>
      <c r="E34">
        <v>16454</v>
      </c>
      <c r="F34">
        <v>126355.5</v>
      </c>
      <c r="G34">
        <v>28466.2</v>
      </c>
      <c r="H34">
        <f t="shared" si="6"/>
        <v>171275.7</v>
      </c>
    </row>
    <row r="36" spans="4:8" x14ac:dyDescent="0.35">
      <c r="D36" t="s">
        <v>26</v>
      </c>
      <c r="F36" t="s">
        <v>27</v>
      </c>
    </row>
  </sheetData>
  <mergeCells count="3">
    <mergeCell ref="N15:N16"/>
    <mergeCell ref="O15:P15"/>
    <mergeCell ref="Q15:R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Resume</vt:lpstr>
      <vt:lpstr>Ekspor</vt:lpstr>
      <vt:lpstr>per sektor</vt:lpstr>
      <vt:lpstr>Impor</vt:lpstr>
      <vt:lpstr>per sektor (2)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2020-09-10T02:04:20Z</dcterms:created>
  <dcterms:modified xsi:type="dcterms:W3CDTF">2020-09-22T09:22:25Z</dcterms:modified>
</cp:coreProperties>
</file>